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360" yWindow="555" windowWidth="19815" windowHeight="9150"/>
  </bookViews>
  <sheets>
    <sheet name="Rekapitulace stavby" sheetId="1" r:id="rId1"/>
    <sheet name="103 - SO101-103-Komunikac..." sheetId="2" r:id="rId2"/>
    <sheet name="1.1 - Dešťová stoka DB-1" sheetId="3" r:id="rId3"/>
    <sheet name="1.2 - Kanalizační přípojk..." sheetId="4" r:id="rId4"/>
    <sheet name="2.1 - Dešťová stoka DB-2" sheetId="5" r:id="rId5"/>
    <sheet name="2.2 - Kanalizační přípojk..." sheetId="6" r:id="rId6"/>
    <sheet name="3 - Dešťová stoka DB-3" sheetId="7" r:id="rId7"/>
    <sheet name="4.1 - Dešťová stoka DA" sheetId="8" r:id="rId8"/>
    <sheet name="4.2 - Kanalizační přípojk..." sheetId="9" r:id="rId9"/>
    <sheet name="5 - Přípojky UV  jednotná..." sheetId="10" r:id="rId10"/>
    <sheet name="01 - SO 501-01 – STL PLYN..." sheetId="11" r:id="rId11"/>
    <sheet name="02 - SO 501-02  PILÍŘKY P..." sheetId="12" r:id="rId12"/>
    <sheet name="VRN - Vedlejší náklady st..." sheetId="13" r:id="rId13"/>
    <sheet name="Seznam figur" sheetId="14" r:id="rId14"/>
  </sheets>
  <definedNames>
    <definedName name="_xlnm._FilterDatabase" localSheetId="10" hidden="1">'01 - SO 501-01 – STL PLYN...'!$C$121:$K$127</definedName>
    <definedName name="_xlnm._FilterDatabase" localSheetId="11" hidden="1">'02 - SO 501-02  PILÍŘKY P...'!$C$121:$K$127</definedName>
    <definedName name="_xlnm._FilterDatabase" localSheetId="2" hidden="1">'1.1 - Dešťová stoka DB-1'!$C$133:$K$374</definedName>
    <definedName name="_xlnm._FilterDatabase" localSheetId="3" hidden="1">'1.2 - Kanalizační přípojk...'!$C$128:$K$287</definedName>
    <definedName name="_xlnm._FilterDatabase" localSheetId="1" hidden="1">'103 - SO101-103-Komunikac...'!$C$121:$K$127</definedName>
    <definedName name="_xlnm._FilterDatabase" localSheetId="4" hidden="1">'2.1 - Dešťová stoka DB-2'!$C$135:$K$468</definedName>
    <definedName name="_xlnm._FilterDatabase" localSheetId="5" hidden="1">'2.2 - Kanalizační přípojk...'!$C$128:$K$275</definedName>
    <definedName name="_xlnm._FilterDatabase" localSheetId="6" hidden="1">'3 - Dešťová stoka DB-3'!$C$125:$K$298</definedName>
    <definedName name="_xlnm._FilterDatabase" localSheetId="7" hidden="1">'4.1 - Dešťová stoka DA'!$C$129:$K$288</definedName>
    <definedName name="_xlnm._FilterDatabase" localSheetId="8" hidden="1">'4.2 - Kanalizační přípojk...'!$C$128:$K$221</definedName>
    <definedName name="_xlnm._FilterDatabase" localSheetId="9" hidden="1">'5 - Přípojky UV  jednotná...'!$C$124:$K$221</definedName>
    <definedName name="_xlnm._FilterDatabase" localSheetId="12" hidden="1">'VRN - Vedlejší náklady st...'!$C$120:$K$148</definedName>
    <definedName name="_xlnm.Print_Titles" localSheetId="10">'01 - SO 501-01 – STL PLYN...'!$121:$121</definedName>
    <definedName name="_xlnm.Print_Titles" localSheetId="11">'02 - SO 501-02  PILÍŘKY P...'!$121:$121</definedName>
    <definedName name="_xlnm.Print_Titles" localSheetId="2">'1.1 - Dešťová stoka DB-1'!$133:$133</definedName>
    <definedName name="_xlnm.Print_Titles" localSheetId="3">'1.2 - Kanalizační přípojk...'!$128:$128</definedName>
    <definedName name="_xlnm.Print_Titles" localSheetId="1">'103 - SO101-103-Komunikac...'!$121:$121</definedName>
    <definedName name="_xlnm.Print_Titles" localSheetId="4">'2.1 - Dešťová stoka DB-2'!$135:$135</definedName>
    <definedName name="_xlnm.Print_Titles" localSheetId="5">'2.2 - Kanalizační přípojk...'!$128:$128</definedName>
    <definedName name="_xlnm.Print_Titles" localSheetId="6">'3 - Dešťová stoka DB-3'!$125:$125</definedName>
    <definedName name="_xlnm.Print_Titles" localSheetId="7">'4.1 - Dešťová stoka DA'!$129:$129</definedName>
    <definedName name="_xlnm.Print_Titles" localSheetId="8">'4.2 - Kanalizační přípojk...'!$128:$128</definedName>
    <definedName name="_xlnm.Print_Titles" localSheetId="9">'5 - Přípojky UV  jednotná...'!$124:$124</definedName>
    <definedName name="_xlnm.Print_Titles" localSheetId="0">'Rekapitulace stavby'!$92:$92</definedName>
    <definedName name="_xlnm.Print_Titles" localSheetId="13">'Seznam figur'!$9:$9</definedName>
    <definedName name="_xlnm.Print_Titles" localSheetId="12">'VRN - Vedlejší náklady st...'!$120:$120</definedName>
    <definedName name="_xlnm.Print_Area" localSheetId="10">'01 - SO 501-01 – STL PLYN...'!$C$4:$J$76,'01 - SO 501-01 – STL PLYN...'!$C$82:$J$101,'01 - SO 501-01 – STL PLYN...'!$C$107:$K$127</definedName>
    <definedName name="_xlnm.Print_Area" localSheetId="11">'02 - SO 501-02  PILÍŘKY P...'!$C$4:$J$76,'02 - SO 501-02  PILÍŘKY P...'!$C$82:$J$101,'02 - SO 501-02  PILÍŘKY P...'!$C$107:$K$127</definedName>
    <definedName name="_xlnm.Print_Area" localSheetId="2">'1.1 - Dešťová stoka DB-1'!$C$4:$J$76,'1.1 - Dešťová stoka DB-1'!$C$82:$J$111,'1.1 - Dešťová stoka DB-1'!$C$117:$K$374</definedName>
    <definedName name="_xlnm.Print_Area" localSheetId="3">'1.2 - Kanalizační přípojk...'!$C$4:$J$76,'1.2 - Kanalizační přípojk...'!$C$82:$J$106,'1.2 - Kanalizační přípojk...'!$C$112:$K$287</definedName>
    <definedName name="_xlnm.Print_Area" localSheetId="1">'103 - SO101-103-Komunikac...'!$C$4:$J$76,'103 - SO101-103-Komunikac...'!$C$82:$J$101,'103 - SO101-103-Komunikac...'!$C$107:$K$127</definedName>
    <definedName name="_xlnm.Print_Area" localSheetId="4">'2.1 - Dešťová stoka DB-2'!$C$4:$J$76,'2.1 - Dešťová stoka DB-2'!$C$82:$J$113,'2.1 - Dešťová stoka DB-2'!$C$119:$K$468</definedName>
    <definedName name="_xlnm.Print_Area" localSheetId="5">'2.2 - Kanalizační přípojk...'!$C$4:$J$76,'2.2 - Kanalizační přípojk...'!$C$82:$J$106,'2.2 - Kanalizační přípojk...'!$C$112:$K$275</definedName>
    <definedName name="_xlnm.Print_Area" localSheetId="6">'3 - Dešťová stoka DB-3'!$C$4:$J$76,'3 - Dešťová stoka DB-3'!$C$82:$J$105,'3 - Dešťová stoka DB-3'!$C$111:$K$298</definedName>
    <definedName name="_xlnm.Print_Area" localSheetId="7">'4.1 - Dešťová stoka DA'!$C$4:$J$76,'4.1 - Dešťová stoka DA'!$C$82:$J$107,'4.1 - Dešťová stoka DA'!$C$113:$K$288</definedName>
    <definedName name="_xlnm.Print_Area" localSheetId="8">'4.2 - Kanalizační přípojk...'!$C$4:$J$76,'4.2 - Kanalizační přípojk...'!$C$82:$J$106,'4.2 - Kanalizační přípojk...'!$C$112:$K$221</definedName>
    <definedName name="_xlnm.Print_Area" localSheetId="9">'5 - Přípojky UV  jednotná...'!$C$4:$J$76,'5 - Přípojky UV  jednotná...'!$C$82:$J$104,'5 - Přípojky UV  jednotná...'!$C$110:$K$221</definedName>
    <definedName name="_xlnm.Print_Area" localSheetId="0">'Rekapitulace stavby'!$D$4:$AO$76,'Rekapitulace stavby'!$C$82:$AQ$113</definedName>
    <definedName name="_xlnm.Print_Area" localSheetId="13">'Seznam figur'!$C$4:$G$1144</definedName>
    <definedName name="_xlnm.Print_Area" localSheetId="12">'VRN - Vedlejší náklady st...'!$C$4:$J$76,'VRN - Vedlejší náklady st...'!$C$82:$J$102,'VRN - Vedlejší náklady st...'!$C$108:$K$148</definedName>
  </definedNames>
  <calcPr calcId="124519"/>
</workbook>
</file>

<file path=xl/calcChain.xml><?xml version="1.0" encoding="utf-8"?>
<calcChain xmlns="http://schemas.openxmlformats.org/spreadsheetml/2006/main">
  <c r="D7" i="14"/>
  <c r="J37" i="13"/>
  <c r="J36"/>
  <c r="AY112" i="1" s="1"/>
  <c r="J35" i="13"/>
  <c r="AX112" i="1"/>
  <c r="BI146" i="13"/>
  <c r="BH146"/>
  <c r="BF146"/>
  <c r="BE146"/>
  <c r="T146"/>
  <c r="T145"/>
  <c r="R146"/>
  <c r="R145"/>
  <c r="P146"/>
  <c r="P145"/>
  <c r="BI142"/>
  <c r="BH142"/>
  <c r="BF142"/>
  <c r="BE142"/>
  <c r="T142"/>
  <c r="T141"/>
  <c r="R142"/>
  <c r="R141"/>
  <c r="P142"/>
  <c r="P141"/>
  <c r="BI137"/>
  <c r="BH137"/>
  <c r="BF137"/>
  <c r="BE137"/>
  <c r="T137"/>
  <c r="T136"/>
  <c r="R137"/>
  <c r="R136"/>
  <c r="P137"/>
  <c r="P136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J118"/>
  <c r="J117"/>
  <c r="F115"/>
  <c r="E113"/>
  <c r="J92"/>
  <c r="J91"/>
  <c r="F89"/>
  <c r="E87"/>
  <c r="J18"/>
  <c r="E18"/>
  <c r="F118" s="1"/>
  <c r="J17"/>
  <c r="J15"/>
  <c r="E15"/>
  <c r="F117" s="1"/>
  <c r="J14"/>
  <c r="J12"/>
  <c r="J89"/>
  <c r="E7"/>
  <c r="E85"/>
  <c r="J39" i="12"/>
  <c r="J38"/>
  <c r="AY111" i="1" s="1"/>
  <c r="J37" i="12"/>
  <c r="AX111" i="1" s="1"/>
  <c r="BI125" i="12"/>
  <c r="BH125"/>
  <c r="BF125"/>
  <c r="BE125"/>
  <c r="T125"/>
  <c r="T124" s="1"/>
  <c r="T123" s="1"/>
  <c r="T122" s="1"/>
  <c r="R125"/>
  <c r="R124" s="1"/>
  <c r="R123" s="1"/>
  <c r="R122" s="1"/>
  <c r="P125"/>
  <c r="P124" s="1"/>
  <c r="P123" s="1"/>
  <c r="P122" s="1"/>
  <c r="AU111" i="1" s="1"/>
  <c r="J119" i="12"/>
  <c r="J118"/>
  <c r="F116"/>
  <c r="E114"/>
  <c r="J94"/>
  <c r="J93"/>
  <c r="F91"/>
  <c r="E89"/>
  <c r="J20"/>
  <c r="E20"/>
  <c r="F94"/>
  <c r="J19"/>
  <c r="J17"/>
  <c r="E17"/>
  <c r="F93" s="1"/>
  <c r="J16"/>
  <c r="J14"/>
  <c r="J116"/>
  <c r="E7"/>
  <c r="E110"/>
  <c r="J39" i="11"/>
  <c r="J38"/>
  <c r="AY110" i="1" s="1"/>
  <c r="J37" i="11"/>
  <c r="AX110" i="1" s="1"/>
  <c r="BI125" i="11"/>
  <c r="BH125"/>
  <c r="BF125"/>
  <c r="BE125"/>
  <c r="T125"/>
  <c r="T124" s="1"/>
  <c r="T123" s="1"/>
  <c r="T122" s="1"/>
  <c r="R125"/>
  <c r="R124" s="1"/>
  <c r="R123" s="1"/>
  <c r="R122" s="1"/>
  <c r="P125"/>
  <c r="P124" s="1"/>
  <c r="P123" s="1"/>
  <c r="P122" s="1"/>
  <c r="AU110" i="1" s="1"/>
  <c r="J119" i="11"/>
  <c r="J118"/>
  <c r="F116"/>
  <c r="E114"/>
  <c r="J94"/>
  <c r="J93"/>
  <c r="F91"/>
  <c r="E89"/>
  <c r="J20"/>
  <c r="E20"/>
  <c r="F119" s="1"/>
  <c r="J19"/>
  <c r="J17"/>
  <c r="E17"/>
  <c r="F118" s="1"/>
  <c r="J16"/>
  <c r="J14"/>
  <c r="J116"/>
  <c r="E7"/>
  <c r="E110"/>
  <c r="J39" i="10"/>
  <c r="J38"/>
  <c r="AY108" i="1" s="1"/>
  <c r="J37" i="10"/>
  <c r="AX108" i="1" s="1"/>
  <c r="BI220" i="10"/>
  <c r="BH220"/>
  <c r="BF220"/>
  <c r="BE220"/>
  <c r="T220"/>
  <c r="T219" s="1"/>
  <c r="R220"/>
  <c r="R219" s="1"/>
  <c r="P220"/>
  <c r="P219" s="1"/>
  <c r="BI216"/>
  <c r="BH216"/>
  <c r="BF216"/>
  <c r="BE216"/>
  <c r="T216"/>
  <c r="T215" s="1"/>
  <c r="R216"/>
  <c r="R215" s="1"/>
  <c r="P216"/>
  <c r="P215"/>
  <c r="BI212"/>
  <c r="BH212"/>
  <c r="BF212"/>
  <c r="BE212"/>
  <c r="T212"/>
  <c r="T211" s="1"/>
  <c r="R212"/>
  <c r="R211"/>
  <c r="P212"/>
  <c r="P211" s="1"/>
  <c r="BI209"/>
  <c r="BH209"/>
  <c r="BF209"/>
  <c r="BE209"/>
  <c r="T209"/>
  <c r="R209"/>
  <c r="P209"/>
  <c r="BI205"/>
  <c r="BH205"/>
  <c r="BF205"/>
  <c r="BE205"/>
  <c r="T205"/>
  <c r="R205"/>
  <c r="P205"/>
  <c r="BI202"/>
  <c r="BH202"/>
  <c r="BF202"/>
  <c r="BE202"/>
  <c r="T202"/>
  <c r="R202"/>
  <c r="P202"/>
  <c r="BI199"/>
  <c r="BH199"/>
  <c r="BF199"/>
  <c r="BE199"/>
  <c r="T199"/>
  <c r="R199"/>
  <c r="P199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6"/>
  <c r="BH186"/>
  <c r="BF186"/>
  <c r="BE186"/>
  <c r="T186"/>
  <c r="R186"/>
  <c r="P186"/>
  <c r="BI182"/>
  <c r="BH182"/>
  <c r="BF182"/>
  <c r="BE182"/>
  <c r="T182"/>
  <c r="R182"/>
  <c r="P182"/>
  <c r="BI180"/>
  <c r="BH180"/>
  <c r="BF180"/>
  <c r="BE180"/>
  <c r="T180"/>
  <c r="R180"/>
  <c r="P180"/>
  <c r="BI167"/>
  <c r="BH167"/>
  <c r="BF167"/>
  <c r="BE167"/>
  <c r="T167"/>
  <c r="R167"/>
  <c r="P167"/>
  <c r="BI162"/>
  <c r="BH162"/>
  <c r="BF162"/>
  <c r="BE162"/>
  <c r="T162"/>
  <c r="R162"/>
  <c r="P162"/>
  <c r="BI159"/>
  <c r="BH159"/>
  <c r="BF159"/>
  <c r="BE159"/>
  <c r="T159"/>
  <c r="R159"/>
  <c r="P159"/>
  <c r="BI157"/>
  <c r="BH157"/>
  <c r="BF157"/>
  <c r="BE157"/>
  <c r="T157"/>
  <c r="R157"/>
  <c r="P157"/>
  <c r="BI147"/>
  <c r="BH147"/>
  <c r="BF147"/>
  <c r="BE147"/>
  <c r="T147"/>
  <c r="R147"/>
  <c r="P147"/>
  <c r="BI134"/>
  <c r="BH134"/>
  <c r="BF134"/>
  <c r="BE134"/>
  <c r="T134"/>
  <c r="R134"/>
  <c r="P134"/>
  <c r="BI131"/>
  <c r="BH131"/>
  <c r="BF131"/>
  <c r="BE131"/>
  <c r="T131"/>
  <c r="R131"/>
  <c r="P131"/>
  <c r="BI128"/>
  <c r="BH128"/>
  <c r="BF128"/>
  <c r="BE128"/>
  <c r="T128"/>
  <c r="R128"/>
  <c r="P128"/>
  <c r="J122"/>
  <c r="J121"/>
  <c r="F119"/>
  <c r="E117"/>
  <c r="J94"/>
  <c r="J93"/>
  <c r="F91"/>
  <c r="E89"/>
  <c r="J20"/>
  <c r="E20"/>
  <c r="F94" s="1"/>
  <c r="J19"/>
  <c r="J17"/>
  <c r="E17"/>
  <c r="F121" s="1"/>
  <c r="J16"/>
  <c r="J14"/>
  <c r="J91"/>
  <c r="E7"/>
  <c r="E113"/>
  <c r="J41" i="9"/>
  <c r="J40"/>
  <c r="AY107" i="1" s="1"/>
  <c r="J39" i="9"/>
  <c r="AX107" i="1"/>
  <c r="BI220" i="9"/>
  <c r="BH220"/>
  <c r="BF220"/>
  <c r="BE220"/>
  <c r="T220"/>
  <c r="T219" s="1"/>
  <c r="R220"/>
  <c r="R219"/>
  <c r="P220"/>
  <c r="P219" s="1"/>
  <c r="BI216"/>
  <c r="BH216"/>
  <c r="BF216"/>
  <c r="BE216"/>
  <c r="T216"/>
  <c r="T215"/>
  <c r="R216"/>
  <c r="R215" s="1"/>
  <c r="P216"/>
  <c r="P215"/>
  <c r="BI212"/>
  <c r="BH212"/>
  <c r="BF212"/>
  <c r="BE212"/>
  <c r="T212"/>
  <c r="T211" s="1"/>
  <c r="R212"/>
  <c r="R211"/>
  <c r="P212"/>
  <c r="P211" s="1"/>
  <c r="BI209"/>
  <c r="BH209"/>
  <c r="BF209"/>
  <c r="BE209"/>
  <c r="T209"/>
  <c r="R209"/>
  <c r="P209"/>
  <c r="BI205"/>
  <c r="BH205"/>
  <c r="BF205"/>
  <c r="BE205"/>
  <c r="T205"/>
  <c r="R205"/>
  <c r="P205"/>
  <c r="BI202"/>
  <c r="BH202"/>
  <c r="BF202"/>
  <c r="BE202"/>
  <c r="T202"/>
  <c r="R202"/>
  <c r="P202"/>
  <c r="BI199"/>
  <c r="BH199"/>
  <c r="BF199"/>
  <c r="BE199"/>
  <c r="T199"/>
  <c r="R199"/>
  <c r="P199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6"/>
  <c r="BH186"/>
  <c r="BF186"/>
  <c r="BE186"/>
  <c r="T186"/>
  <c r="R186"/>
  <c r="P186"/>
  <c r="BI182"/>
  <c r="BH182"/>
  <c r="BF182"/>
  <c r="BE182"/>
  <c r="T182"/>
  <c r="R182"/>
  <c r="P182"/>
  <c r="BI180"/>
  <c r="BH180"/>
  <c r="BF180"/>
  <c r="BE180"/>
  <c r="T180"/>
  <c r="R180"/>
  <c r="P180"/>
  <c r="BI167"/>
  <c r="BH167"/>
  <c r="BF167"/>
  <c r="BE167"/>
  <c r="T167"/>
  <c r="R167"/>
  <c r="P167"/>
  <c r="BI162"/>
  <c r="BH162"/>
  <c r="BF162"/>
  <c r="BE162"/>
  <c r="T162"/>
  <c r="R162"/>
  <c r="P162"/>
  <c r="BI159"/>
  <c r="BH159"/>
  <c r="BF159"/>
  <c r="BE159"/>
  <c r="T159"/>
  <c r="R159"/>
  <c r="P159"/>
  <c r="BI157"/>
  <c r="BH157"/>
  <c r="BF157"/>
  <c r="BE157"/>
  <c r="T157"/>
  <c r="R157"/>
  <c r="P157"/>
  <c r="BI149"/>
  <c r="BH149"/>
  <c r="BF149"/>
  <c r="BE149"/>
  <c r="T149"/>
  <c r="R149"/>
  <c r="P149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J126"/>
  <c r="J125"/>
  <c r="F123"/>
  <c r="E121"/>
  <c r="J96"/>
  <c r="J95"/>
  <c r="F93"/>
  <c r="E91"/>
  <c r="J22"/>
  <c r="E22"/>
  <c r="F126"/>
  <c r="J21"/>
  <c r="J19"/>
  <c r="E19"/>
  <c r="F125" s="1"/>
  <c r="J18"/>
  <c r="J16"/>
  <c r="J93"/>
  <c r="E7"/>
  <c r="E85" s="1"/>
  <c r="J41" i="8"/>
  <c r="J40"/>
  <c r="AY106" i="1"/>
  <c r="J39" i="8"/>
  <c r="AX106" i="1"/>
  <c r="BI287" i="8"/>
  <c r="BH287"/>
  <c r="BF287"/>
  <c r="BE287"/>
  <c r="T287"/>
  <c r="T286"/>
  <c r="R287"/>
  <c r="R286"/>
  <c r="P287"/>
  <c r="P286" s="1"/>
  <c r="BI283"/>
  <c r="BH283"/>
  <c r="BF283"/>
  <c r="BE283"/>
  <c r="T283"/>
  <c r="R283"/>
  <c r="P283"/>
  <c r="BI280"/>
  <c r="BH280"/>
  <c r="BF280"/>
  <c r="BE280"/>
  <c r="T280"/>
  <c r="R280"/>
  <c r="P280"/>
  <c r="BI277"/>
  <c r="BH277"/>
  <c r="BF277"/>
  <c r="BE277"/>
  <c r="T277"/>
  <c r="R277"/>
  <c r="P277"/>
  <c r="BI274"/>
  <c r="BH274"/>
  <c r="BF274"/>
  <c r="BE274"/>
  <c r="T274"/>
  <c r="R274"/>
  <c r="P274"/>
  <c r="BI271"/>
  <c r="BH271"/>
  <c r="BF271"/>
  <c r="BE271"/>
  <c r="T271"/>
  <c r="R271"/>
  <c r="P271"/>
  <c r="BI268"/>
  <c r="BH268"/>
  <c r="BF268"/>
  <c r="BE268"/>
  <c r="T268"/>
  <c r="R268"/>
  <c r="P268"/>
  <c r="BI265"/>
  <c r="BH265"/>
  <c r="BF265"/>
  <c r="BE265"/>
  <c r="T265"/>
  <c r="R265"/>
  <c r="P265"/>
  <c r="BI262"/>
  <c r="BH262"/>
  <c r="BF262"/>
  <c r="BE262"/>
  <c r="T262"/>
  <c r="R262"/>
  <c r="P262"/>
  <c r="BI259"/>
  <c r="BH259"/>
  <c r="BF259"/>
  <c r="BE259"/>
  <c r="T259"/>
  <c r="R259"/>
  <c r="P259"/>
  <c r="BI256"/>
  <c r="BH256"/>
  <c r="BF256"/>
  <c r="BE256"/>
  <c r="T256"/>
  <c r="R256"/>
  <c r="P256"/>
  <c r="BI253"/>
  <c r="BH253"/>
  <c r="BF253"/>
  <c r="BE253"/>
  <c r="T253"/>
  <c r="R253"/>
  <c r="P253"/>
  <c r="BI250"/>
  <c r="BH250"/>
  <c r="BF250"/>
  <c r="BE250"/>
  <c r="T250"/>
  <c r="R250"/>
  <c r="P250"/>
  <c r="BI247"/>
  <c r="BH247"/>
  <c r="BF247"/>
  <c r="BE247"/>
  <c r="T247"/>
  <c r="R247"/>
  <c r="P247"/>
  <c r="BI244"/>
  <c r="BH244"/>
  <c r="BF244"/>
  <c r="BE244"/>
  <c r="T244"/>
  <c r="R244"/>
  <c r="P244"/>
  <c r="BI241"/>
  <c r="BH241"/>
  <c r="BF241"/>
  <c r="BE241"/>
  <c r="T241"/>
  <c r="R241"/>
  <c r="P241"/>
  <c r="BI238"/>
  <c r="BH238"/>
  <c r="BF238"/>
  <c r="BE238"/>
  <c r="T238"/>
  <c r="R238"/>
  <c r="P238"/>
  <c r="BI234"/>
  <c r="BH234"/>
  <c r="BF234"/>
  <c r="BE234"/>
  <c r="T234"/>
  <c r="R234"/>
  <c r="P234"/>
  <c r="BI231"/>
  <c r="BH231"/>
  <c r="BF231"/>
  <c r="BE231"/>
  <c r="T231"/>
  <c r="R231"/>
  <c r="P231"/>
  <c r="BI227"/>
  <c r="BH227"/>
  <c r="BF227"/>
  <c r="BE227"/>
  <c r="T227"/>
  <c r="R227"/>
  <c r="P227"/>
  <c r="BI224"/>
  <c r="BH224"/>
  <c r="BF224"/>
  <c r="BE224"/>
  <c r="T224"/>
  <c r="R224"/>
  <c r="P224"/>
  <c r="BI221"/>
  <c r="BH221"/>
  <c r="BF221"/>
  <c r="BE221"/>
  <c r="T221"/>
  <c r="R221"/>
  <c r="P221"/>
  <c r="BI218"/>
  <c r="BH218"/>
  <c r="BF218"/>
  <c r="BE218"/>
  <c r="T218"/>
  <c r="R218"/>
  <c r="P218"/>
  <c r="BI213"/>
  <c r="BH213"/>
  <c r="BF213"/>
  <c r="BE213"/>
  <c r="T213"/>
  <c r="T212" s="1"/>
  <c r="R213"/>
  <c r="R212"/>
  <c r="P213"/>
  <c r="P212" s="1"/>
  <c r="BI210"/>
  <c r="BH210"/>
  <c r="BF210"/>
  <c r="BE210"/>
  <c r="T210"/>
  <c r="R210"/>
  <c r="P210"/>
  <c r="BI206"/>
  <c r="BH206"/>
  <c r="BF206"/>
  <c r="BE206"/>
  <c r="T206"/>
  <c r="R206"/>
  <c r="P206"/>
  <c r="BI203"/>
  <c r="BH203"/>
  <c r="BF203"/>
  <c r="BE203"/>
  <c r="T203"/>
  <c r="R203"/>
  <c r="P203"/>
  <c r="BI200"/>
  <c r="BH200"/>
  <c r="BF200"/>
  <c r="BE200"/>
  <c r="T200"/>
  <c r="R200"/>
  <c r="P200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87"/>
  <c r="BH187"/>
  <c r="BF187"/>
  <c r="BE187"/>
  <c r="T187"/>
  <c r="R187"/>
  <c r="P187"/>
  <c r="BI183"/>
  <c r="BH183"/>
  <c r="BF183"/>
  <c r="BE183"/>
  <c r="T183"/>
  <c r="R183"/>
  <c r="P183"/>
  <c r="BI181"/>
  <c r="BH181"/>
  <c r="BF181"/>
  <c r="BE181"/>
  <c r="T181"/>
  <c r="R181"/>
  <c r="P181"/>
  <c r="BI164"/>
  <c r="BH164"/>
  <c r="BF164"/>
  <c r="BE164"/>
  <c r="T164"/>
  <c r="R164"/>
  <c r="P164"/>
  <c r="BI159"/>
  <c r="BH159"/>
  <c r="BF159"/>
  <c r="BE159"/>
  <c r="T159"/>
  <c r="R159"/>
  <c r="P159"/>
  <c r="BI156"/>
  <c r="BH156"/>
  <c r="BF156"/>
  <c r="BE156"/>
  <c r="T156"/>
  <c r="R156"/>
  <c r="P156"/>
  <c r="BI154"/>
  <c r="BH154"/>
  <c r="BF154"/>
  <c r="BE154"/>
  <c r="T154"/>
  <c r="R154"/>
  <c r="P154"/>
  <c r="BI149"/>
  <c r="BH149"/>
  <c r="BF149"/>
  <c r="BE149"/>
  <c r="T149"/>
  <c r="R149"/>
  <c r="P149"/>
  <c r="BI139"/>
  <c r="BH139"/>
  <c r="BF139"/>
  <c r="BE139"/>
  <c r="T139"/>
  <c r="R139"/>
  <c r="P139"/>
  <c r="BI136"/>
  <c r="BH136"/>
  <c r="BF136"/>
  <c r="BE136"/>
  <c r="T136"/>
  <c r="R136"/>
  <c r="P136"/>
  <c r="BI133"/>
  <c r="BH133"/>
  <c r="BF133"/>
  <c r="BE133"/>
  <c r="T133"/>
  <c r="R133"/>
  <c r="P133"/>
  <c r="J127"/>
  <c r="J126"/>
  <c r="F124"/>
  <c r="E122"/>
  <c r="J96"/>
  <c r="J95"/>
  <c r="F93"/>
  <c r="E91"/>
  <c r="J22"/>
  <c r="E22"/>
  <c r="F96" s="1"/>
  <c r="J21"/>
  <c r="J19"/>
  <c r="E19"/>
  <c r="F126" s="1"/>
  <c r="J18"/>
  <c r="J16"/>
  <c r="J124"/>
  <c r="E7"/>
  <c r="E85"/>
  <c r="J39" i="7"/>
  <c r="J38"/>
  <c r="AY104" i="1" s="1"/>
  <c r="J37" i="7"/>
  <c r="AX104" i="1"/>
  <c r="BI297" i="7"/>
  <c r="BH297"/>
  <c r="BF297"/>
  <c r="BE297"/>
  <c r="T297"/>
  <c r="T296" s="1"/>
  <c r="R297"/>
  <c r="R296"/>
  <c r="P297"/>
  <c r="P296" s="1"/>
  <c r="BI293"/>
  <c r="BH293"/>
  <c r="BF293"/>
  <c r="BE293"/>
  <c r="T293"/>
  <c r="R293"/>
  <c r="P293"/>
  <c r="BI290"/>
  <c r="BH290"/>
  <c r="BF290"/>
  <c r="BE290"/>
  <c r="T290"/>
  <c r="R290"/>
  <c r="P290"/>
  <c r="BI287"/>
  <c r="BH287"/>
  <c r="BF287"/>
  <c r="BE287"/>
  <c r="T287"/>
  <c r="R287"/>
  <c r="P287"/>
  <c r="BI284"/>
  <c r="BH284"/>
  <c r="BF284"/>
  <c r="BE284"/>
  <c r="T284"/>
  <c r="R284"/>
  <c r="P284"/>
  <c r="BI281"/>
  <c r="BH281"/>
  <c r="BF281"/>
  <c r="BE281"/>
  <c r="T281"/>
  <c r="R281"/>
  <c r="P281"/>
  <c r="BI278"/>
  <c r="BH278"/>
  <c r="BF278"/>
  <c r="BE278"/>
  <c r="T278"/>
  <c r="R278"/>
  <c r="P278"/>
  <c r="BI275"/>
  <c r="BH275"/>
  <c r="BF275"/>
  <c r="BE275"/>
  <c r="T275"/>
  <c r="R275"/>
  <c r="P275"/>
  <c r="BI272"/>
  <c r="BH272"/>
  <c r="BF272"/>
  <c r="BE272"/>
  <c r="T272"/>
  <c r="R272"/>
  <c r="P272"/>
  <c r="BI266"/>
  <c r="BH266"/>
  <c r="BF266"/>
  <c r="BE266"/>
  <c r="T266"/>
  <c r="R266"/>
  <c r="P266"/>
  <c r="BI263"/>
  <c r="BH263"/>
  <c r="BF263"/>
  <c r="BE263"/>
  <c r="T263"/>
  <c r="R263"/>
  <c r="P263"/>
  <c r="BI260"/>
  <c r="BH260"/>
  <c r="BF260"/>
  <c r="BE260"/>
  <c r="T260"/>
  <c r="R260"/>
  <c r="P260"/>
  <c r="BI257"/>
  <c r="BH257"/>
  <c r="BF257"/>
  <c r="BE257"/>
  <c r="T257"/>
  <c r="R257"/>
  <c r="P257"/>
  <c r="BI253"/>
  <c r="BH253"/>
  <c r="BF253"/>
  <c r="BE253"/>
  <c r="T253"/>
  <c r="R253"/>
  <c r="P253"/>
  <c r="BI250"/>
  <c r="BH250"/>
  <c r="BF250"/>
  <c r="BE250"/>
  <c r="T250"/>
  <c r="R250"/>
  <c r="P250"/>
  <c r="BI246"/>
  <c r="BH246"/>
  <c r="BF246"/>
  <c r="BE246"/>
  <c r="T246"/>
  <c r="R246"/>
  <c r="P246"/>
  <c r="BI243"/>
  <c r="BH243"/>
  <c r="BF243"/>
  <c r="BE243"/>
  <c r="T243"/>
  <c r="R243"/>
  <c r="P243"/>
  <c r="BI240"/>
  <c r="BH240"/>
  <c r="BF240"/>
  <c r="BE240"/>
  <c r="T240"/>
  <c r="R240"/>
  <c r="P240"/>
  <c r="BI237"/>
  <c r="BH237"/>
  <c r="BF237"/>
  <c r="BE237"/>
  <c r="T237"/>
  <c r="R237"/>
  <c r="P237"/>
  <c r="BI234"/>
  <c r="BH234"/>
  <c r="BF234"/>
  <c r="BE234"/>
  <c r="T234"/>
  <c r="R234"/>
  <c r="P234"/>
  <c r="BI229"/>
  <c r="BH229"/>
  <c r="BF229"/>
  <c r="BE229"/>
  <c r="T229"/>
  <c r="T228"/>
  <c r="R229"/>
  <c r="R228"/>
  <c r="P229"/>
  <c r="P228"/>
  <c r="BI225"/>
  <c r="BH225"/>
  <c r="BF225"/>
  <c r="BE225"/>
  <c r="T225"/>
  <c r="R225"/>
  <c r="P225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8"/>
  <c r="BH208"/>
  <c r="BF208"/>
  <c r="BE208"/>
  <c r="T208"/>
  <c r="R208"/>
  <c r="P208"/>
  <c r="BI204"/>
  <c r="BH204"/>
  <c r="BF204"/>
  <c r="BE204"/>
  <c r="T204"/>
  <c r="R204"/>
  <c r="P204"/>
  <c r="BI201"/>
  <c r="BH201"/>
  <c r="BF201"/>
  <c r="BE201"/>
  <c r="T201"/>
  <c r="R201"/>
  <c r="P201"/>
  <c r="BI198"/>
  <c r="BH198"/>
  <c r="BF198"/>
  <c r="BE198"/>
  <c r="T198"/>
  <c r="R198"/>
  <c r="P198"/>
  <c r="BI192"/>
  <c r="BH192"/>
  <c r="BF192"/>
  <c r="BE192"/>
  <c r="T192"/>
  <c r="R192"/>
  <c r="P192"/>
  <c r="BI190"/>
  <c r="BH190"/>
  <c r="BF190"/>
  <c r="BE190"/>
  <c r="T190"/>
  <c r="R190"/>
  <c r="P190"/>
  <c r="BI188"/>
  <c r="BH188"/>
  <c r="BF188"/>
  <c r="BE188"/>
  <c r="T188"/>
  <c r="R188"/>
  <c r="P188"/>
  <c r="BI184"/>
  <c r="BH184"/>
  <c r="BF184"/>
  <c r="BE184"/>
  <c r="T184"/>
  <c r="R184"/>
  <c r="P184"/>
  <c r="BI180"/>
  <c r="BH180"/>
  <c r="BF180"/>
  <c r="BE180"/>
  <c r="T180"/>
  <c r="R180"/>
  <c r="P180"/>
  <c r="BI178"/>
  <c r="BH178"/>
  <c r="BF178"/>
  <c r="BE178"/>
  <c r="T178"/>
  <c r="R178"/>
  <c r="P178"/>
  <c r="BI160"/>
  <c r="BH160"/>
  <c r="BF160"/>
  <c r="BE160"/>
  <c r="T160"/>
  <c r="R160"/>
  <c r="P160"/>
  <c r="BI155"/>
  <c r="BH155"/>
  <c r="BF155"/>
  <c r="BE155"/>
  <c r="T155"/>
  <c r="R155"/>
  <c r="P155"/>
  <c r="BI152"/>
  <c r="BH152"/>
  <c r="BF152"/>
  <c r="BE152"/>
  <c r="T152"/>
  <c r="R152"/>
  <c r="P152"/>
  <c r="BI150"/>
  <c r="BH150"/>
  <c r="BF150"/>
  <c r="BE150"/>
  <c r="T150"/>
  <c r="R150"/>
  <c r="P150"/>
  <c r="BI145"/>
  <c r="BH145"/>
  <c r="BF145"/>
  <c r="BE145"/>
  <c r="T145"/>
  <c r="R145"/>
  <c r="P145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J123"/>
  <c r="J122"/>
  <c r="F120"/>
  <c r="E118"/>
  <c r="J94"/>
  <c r="J93"/>
  <c r="F91"/>
  <c r="E89"/>
  <c r="J20"/>
  <c r="E20"/>
  <c r="F123" s="1"/>
  <c r="J19"/>
  <c r="J17"/>
  <c r="E17"/>
  <c r="F122" s="1"/>
  <c r="J16"/>
  <c r="J14"/>
  <c r="J91" s="1"/>
  <c r="E7"/>
  <c r="E114"/>
  <c r="J41" i="6"/>
  <c r="J40"/>
  <c r="AY103" i="1"/>
  <c r="J39" i="6"/>
  <c r="AX103" i="1"/>
  <c r="BI274" i="6"/>
  <c r="BH274"/>
  <c r="BF274"/>
  <c r="BE274"/>
  <c r="T274"/>
  <c r="T273" s="1"/>
  <c r="R274"/>
  <c r="R273"/>
  <c r="P274"/>
  <c r="P273" s="1"/>
  <c r="BI270"/>
  <c r="BH270"/>
  <c r="BF270"/>
  <c r="BE270"/>
  <c r="T270"/>
  <c r="R270"/>
  <c r="P270"/>
  <c r="BI267"/>
  <c r="BH267"/>
  <c r="BF267"/>
  <c r="BE267"/>
  <c r="T267"/>
  <c r="R267"/>
  <c r="P267"/>
  <c r="BI264"/>
  <c r="BH264"/>
  <c r="BF264"/>
  <c r="BE264"/>
  <c r="T264"/>
  <c r="R264"/>
  <c r="P264"/>
  <c r="BI261"/>
  <c r="BH261"/>
  <c r="BF261"/>
  <c r="BE261"/>
  <c r="T261"/>
  <c r="R261"/>
  <c r="P261"/>
  <c r="BI258"/>
  <c r="BH258"/>
  <c r="BF258"/>
  <c r="BE258"/>
  <c r="T258"/>
  <c r="R258"/>
  <c r="P258"/>
  <c r="BI255"/>
  <c r="BH255"/>
  <c r="BF255"/>
  <c r="BE255"/>
  <c r="T255"/>
  <c r="R255"/>
  <c r="P255"/>
  <c r="BI252"/>
  <c r="BH252"/>
  <c r="BF252"/>
  <c r="BE252"/>
  <c r="T252"/>
  <c r="R252"/>
  <c r="P252"/>
  <c r="BI247"/>
  <c r="BH247"/>
  <c r="BF247"/>
  <c r="BE247"/>
  <c r="T247"/>
  <c r="R247"/>
  <c r="P247"/>
  <c r="BI244"/>
  <c r="BH244"/>
  <c r="BF244"/>
  <c r="BE244"/>
  <c r="T244"/>
  <c r="R244"/>
  <c r="P244"/>
  <c r="BI241"/>
  <c r="BH241"/>
  <c r="BF241"/>
  <c r="BE241"/>
  <c r="T241"/>
  <c r="R241"/>
  <c r="P241"/>
  <c r="BI237"/>
  <c r="BH237"/>
  <c r="BF237"/>
  <c r="BE237"/>
  <c r="T237"/>
  <c r="R237"/>
  <c r="P237"/>
  <c r="BI234"/>
  <c r="BH234"/>
  <c r="BF234"/>
  <c r="BE234"/>
  <c r="T234"/>
  <c r="R234"/>
  <c r="P234"/>
  <c r="BI231"/>
  <c r="BH231"/>
  <c r="BF231"/>
  <c r="BE231"/>
  <c r="T231"/>
  <c r="R231"/>
  <c r="P231"/>
  <c r="BI225"/>
  <c r="BH225"/>
  <c r="BF225"/>
  <c r="BE225"/>
  <c r="T225"/>
  <c r="R225"/>
  <c r="P225"/>
  <c r="BI223"/>
  <c r="BH223"/>
  <c r="BF223"/>
  <c r="BE223"/>
  <c r="T223"/>
  <c r="R223"/>
  <c r="P223"/>
  <c r="BI221"/>
  <c r="BH221"/>
  <c r="BF221"/>
  <c r="BE221"/>
  <c r="T221"/>
  <c r="R221"/>
  <c r="P221"/>
  <c r="BI217"/>
  <c r="BH217"/>
  <c r="BF217"/>
  <c r="BE217"/>
  <c r="T217"/>
  <c r="R217"/>
  <c r="P217"/>
  <c r="BI214"/>
  <c r="BH214"/>
  <c r="BF214"/>
  <c r="BE214"/>
  <c r="T214"/>
  <c r="R214"/>
  <c r="P214"/>
  <c r="BI210"/>
  <c r="BH210"/>
  <c r="BF210"/>
  <c r="BE210"/>
  <c r="T210"/>
  <c r="R210"/>
  <c r="P210"/>
  <c r="BI208"/>
  <c r="BH208"/>
  <c r="BF208"/>
  <c r="BE208"/>
  <c r="T208"/>
  <c r="R208"/>
  <c r="P208"/>
  <c r="BI188"/>
  <c r="BH188"/>
  <c r="BF188"/>
  <c r="BE188"/>
  <c r="T188"/>
  <c r="R188"/>
  <c r="P188"/>
  <c r="BI181"/>
  <c r="BH181"/>
  <c r="BF181"/>
  <c r="BE181"/>
  <c r="T181"/>
  <c r="R181"/>
  <c r="P181"/>
  <c r="BI178"/>
  <c r="BH178"/>
  <c r="BF178"/>
  <c r="BE178"/>
  <c r="T178"/>
  <c r="R178"/>
  <c r="P178"/>
  <c r="BI176"/>
  <c r="BH176"/>
  <c r="BF176"/>
  <c r="BE176"/>
  <c r="T176"/>
  <c r="R176"/>
  <c r="P176"/>
  <c r="BI161"/>
  <c r="BH161"/>
  <c r="BF161"/>
  <c r="BE161"/>
  <c r="T161"/>
  <c r="R161"/>
  <c r="P161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J126"/>
  <c r="J125"/>
  <c r="F123"/>
  <c r="E121"/>
  <c r="J96"/>
  <c r="J95"/>
  <c r="F93"/>
  <c r="E91"/>
  <c r="J22"/>
  <c r="E22"/>
  <c r="F96" s="1"/>
  <c r="J21"/>
  <c r="J19"/>
  <c r="E19"/>
  <c r="F95" s="1"/>
  <c r="J18"/>
  <c r="J16"/>
  <c r="J93"/>
  <c r="E7"/>
  <c r="E85"/>
  <c r="J41" i="5"/>
  <c r="J40"/>
  <c r="AY102" i="1" s="1"/>
  <c r="J39" i="5"/>
  <c r="AX102" i="1" s="1"/>
  <c r="BI468" i="5"/>
  <c r="BH468"/>
  <c r="BF468"/>
  <c r="BE468"/>
  <c r="T468"/>
  <c r="R468"/>
  <c r="P468"/>
  <c r="BI464"/>
  <c r="BH464"/>
  <c r="BF464"/>
  <c r="BE464"/>
  <c r="T464"/>
  <c r="R464"/>
  <c r="P464"/>
  <c r="BI461"/>
  <c r="BH461"/>
  <c r="BF461"/>
  <c r="BE461"/>
  <c r="T461"/>
  <c r="R461"/>
  <c r="P461"/>
  <c r="BI459"/>
  <c r="BH459"/>
  <c r="BF459"/>
  <c r="BE459"/>
  <c r="T459"/>
  <c r="R459"/>
  <c r="P459"/>
  <c r="BI455"/>
  <c r="BH455"/>
  <c r="BF455"/>
  <c r="BE455"/>
  <c r="T455"/>
  <c r="R455"/>
  <c r="P455"/>
  <c r="BI452"/>
  <c r="BH452"/>
  <c r="BF452"/>
  <c r="BE452"/>
  <c r="T452"/>
  <c r="R452"/>
  <c r="P452"/>
  <c r="BI449"/>
  <c r="BH449"/>
  <c r="BF449"/>
  <c r="BE449"/>
  <c r="T449"/>
  <c r="R449"/>
  <c r="P449"/>
  <c r="BI445"/>
  <c r="BH445"/>
  <c r="BF445"/>
  <c r="BE445"/>
  <c r="T445"/>
  <c r="R445"/>
  <c r="P445"/>
  <c r="BI441"/>
  <c r="BH441"/>
  <c r="BF441"/>
  <c r="BE441"/>
  <c r="T441"/>
  <c r="R441"/>
  <c r="P441"/>
  <c r="BI438"/>
  <c r="BH438"/>
  <c r="BF438"/>
  <c r="BE438"/>
  <c r="T438"/>
  <c r="R438"/>
  <c r="P438"/>
  <c r="BI434"/>
  <c r="BH434"/>
  <c r="BF434"/>
  <c r="BE434"/>
  <c r="T434"/>
  <c r="R434"/>
  <c r="P434"/>
  <c r="BI431"/>
  <c r="BH431"/>
  <c r="BF431"/>
  <c r="BE431"/>
  <c r="T431"/>
  <c r="T430"/>
  <c r="R431"/>
  <c r="R430" s="1"/>
  <c r="P431"/>
  <c r="P430"/>
  <c r="BI427"/>
  <c r="BH427"/>
  <c r="BF427"/>
  <c r="BE427"/>
  <c r="T427"/>
  <c r="T426" s="1"/>
  <c r="R427"/>
  <c r="R426"/>
  <c r="P427"/>
  <c r="P426" s="1"/>
  <c r="BI423"/>
  <c r="BH423"/>
  <c r="BF423"/>
  <c r="BE423"/>
  <c r="T423"/>
  <c r="R423"/>
  <c r="P423"/>
  <c r="BI420"/>
  <c r="BH420"/>
  <c r="BF420"/>
  <c r="BE420"/>
  <c r="T420"/>
  <c r="R420"/>
  <c r="P420"/>
  <c r="BI417"/>
  <c r="BH417"/>
  <c r="BF417"/>
  <c r="BE417"/>
  <c r="T417"/>
  <c r="R417"/>
  <c r="P417"/>
  <c r="BI414"/>
  <c r="BH414"/>
  <c r="BF414"/>
  <c r="BE414"/>
  <c r="T414"/>
  <c r="R414"/>
  <c r="P414"/>
  <c r="BI411"/>
  <c r="BH411"/>
  <c r="BF411"/>
  <c r="BE411"/>
  <c r="T411"/>
  <c r="R411"/>
  <c r="P411"/>
  <c r="BI408"/>
  <c r="BH408"/>
  <c r="BF408"/>
  <c r="BE408"/>
  <c r="T408"/>
  <c r="R408"/>
  <c r="P408"/>
  <c r="BI405"/>
  <c r="BH405"/>
  <c r="BF405"/>
  <c r="BE405"/>
  <c r="T405"/>
  <c r="R405"/>
  <c r="P405"/>
  <c r="BI402"/>
  <c r="BH402"/>
  <c r="BF402"/>
  <c r="BE402"/>
  <c r="T402"/>
  <c r="R402"/>
  <c r="P402"/>
  <c r="BI399"/>
  <c r="BH399"/>
  <c r="BF399"/>
  <c r="BE399"/>
  <c r="T399"/>
  <c r="R399"/>
  <c r="P399"/>
  <c r="BI396"/>
  <c r="BH396"/>
  <c r="BF396"/>
  <c r="BE396"/>
  <c r="T396"/>
  <c r="R396"/>
  <c r="P396"/>
  <c r="BI393"/>
  <c r="BH393"/>
  <c r="BF393"/>
  <c r="BE393"/>
  <c r="T393"/>
  <c r="R393"/>
  <c r="P393"/>
  <c r="BI390"/>
  <c r="BH390"/>
  <c r="BF390"/>
  <c r="BE390"/>
  <c r="T390"/>
  <c r="R390"/>
  <c r="P390"/>
  <c r="BI387"/>
  <c r="BH387"/>
  <c r="BF387"/>
  <c r="BE387"/>
  <c r="T387"/>
  <c r="R387"/>
  <c r="P387"/>
  <c r="BI384"/>
  <c r="BH384"/>
  <c r="BF384"/>
  <c r="BE384"/>
  <c r="T384"/>
  <c r="R384"/>
  <c r="P384"/>
  <c r="BI381"/>
  <c r="BH381"/>
  <c r="BF381"/>
  <c r="BE381"/>
  <c r="T381"/>
  <c r="R381"/>
  <c r="P381"/>
  <c r="BI378"/>
  <c r="BH378"/>
  <c r="BF378"/>
  <c r="BE378"/>
  <c r="T378"/>
  <c r="R378"/>
  <c r="P378"/>
  <c r="BI374"/>
  <c r="BH374"/>
  <c r="BF374"/>
  <c r="BE374"/>
  <c r="T374"/>
  <c r="R374"/>
  <c r="P374"/>
  <c r="BI371"/>
  <c r="BH371"/>
  <c r="BF371"/>
  <c r="BE371"/>
  <c r="T371"/>
  <c r="R371"/>
  <c r="P371"/>
  <c r="BI368"/>
  <c r="BH368"/>
  <c r="BF368"/>
  <c r="BE368"/>
  <c r="T368"/>
  <c r="R368"/>
  <c r="P368"/>
  <c r="BI365"/>
  <c r="BH365"/>
  <c r="BF365"/>
  <c r="BE365"/>
  <c r="T365"/>
  <c r="R365"/>
  <c r="P365"/>
  <c r="BI362"/>
  <c r="BH362"/>
  <c r="BF362"/>
  <c r="BE362"/>
  <c r="T362"/>
  <c r="R362"/>
  <c r="P362"/>
  <c r="BI359"/>
  <c r="BH359"/>
  <c r="BF359"/>
  <c r="BE359"/>
  <c r="T359"/>
  <c r="R359"/>
  <c r="P359"/>
  <c r="BI356"/>
  <c r="BH356"/>
  <c r="BF356"/>
  <c r="BE356"/>
  <c r="T356"/>
  <c r="R356"/>
  <c r="P356"/>
  <c r="BI350"/>
  <c r="BH350"/>
  <c r="BF350"/>
  <c r="BE350"/>
  <c r="T350"/>
  <c r="R350"/>
  <c r="P350"/>
  <c r="BI347"/>
  <c r="BH347"/>
  <c r="BF347"/>
  <c r="BE347"/>
  <c r="T347"/>
  <c r="R347"/>
  <c r="P347"/>
  <c r="BI344"/>
  <c r="BH344"/>
  <c r="BF344"/>
  <c r="BE344"/>
  <c r="T344"/>
  <c r="R344"/>
  <c r="P344"/>
  <c r="BI341"/>
  <c r="BH341"/>
  <c r="BF341"/>
  <c r="BE341"/>
  <c r="T341"/>
  <c r="R341"/>
  <c r="P341"/>
  <c r="BI338"/>
  <c r="BH338"/>
  <c r="BF338"/>
  <c r="BE338"/>
  <c r="T338"/>
  <c r="R338"/>
  <c r="P338"/>
  <c r="BI335"/>
  <c r="BH335"/>
  <c r="BF335"/>
  <c r="BE335"/>
  <c r="T335"/>
  <c r="R335"/>
  <c r="P335"/>
  <c r="BI332"/>
  <c r="BH332"/>
  <c r="BF332"/>
  <c r="BE332"/>
  <c r="T332"/>
  <c r="R332"/>
  <c r="P332"/>
  <c r="BI328"/>
  <c r="BH328"/>
  <c r="BF328"/>
  <c r="BE328"/>
  <c r="T328"/>
  <c r="R328"/>
  <c r="P328"/>
  <c r="BI325"/>
  <c r="BH325"/>
  <c r="BF325"/>
  <c r="BE325"/>
  <c r="T325"/>
  <c r="R325"/>
  <c r="P325"/>
  <c r="BI323"/>
  <c r="BH323"/>
  <c r="BF323"/>
  <c r="BE323"/>
  <c r="T323"/>
  <c r="R323"/>
  <c r="P323"/>
  <c r="BI322"/>
  <c r="BH322"/>
  <c r="BF322"/>
  <c r="BE322"/>
  <c r="T322"/>
  <c r="R322"/>
  <c r="P322"/>
  <c r="BI317"/>
  <c r="BH317"/>
  <c r="BF317"/>
  <c r="BE317"/>
  <c r="T317"/>
  <c r="R317"/>
  <c r="P317"/>
  <c r="BI314"/>
  <c r="BH314"/>
  <c r="BF314"/>
  <c r="BE314"/>
  <c r="T314"/>
  <c r="R314"/>
  <c r="P314"/>
  <c r="BI311"/>
  <c r="BH311"/>
  <c r="BF311"/>
  <c r="BE311"/>
  <c r="T311"/>
  <c r="R311"/>
  <c r="P311"/>
  <c r="BI308"/>
  <c r="BH308"/>
  <c r="BF308"/>
  <c r="BE308"/>
  <c r="T308"/>
  <c r="R308"/>
  <c r="P308"/>
  <c r="BI305"/>
  <c r="BH305"/>
  <c r="BF305"/>
  <c r="BE305"/>
  <c r="T305"/>
  <c r="R305"/>
  <c r="P305"/>
  <c r="BI302"/>
  <c r="BH302"/>
  <c r="BF302"/>
  <c r="BE302"/>
  <c r="T302"/>
  <c r="R302"/>
  <c r="P302"/>
  <c r="BI299"/>
  <c r="BH299"/>
  <c r="BF299"/>
  <c r="BE299"/>
  <c r="T299"/>
  <c r="R299"/>
  <c r="P299"/>
  <c r="BI296"/>
  <c r="BH296"/>
  <c r="BF296"/>
  <c r="BE296"/>
  <c r="T296"/>
  <c r="R296"/>
  <c r="P296"/>
  <c r="BI293"/>
  <c r="BH293"/>
  <c r="BF293"/>
  <c r="BE293"/>
  <c r="T293"/>
  <c r="R293"/>
  <c r="P293"/>
  <c r="BI290"/>
  <c r="BH290"/>
  <c r="BF290"/>
  <c r="BE290"/>
  <c r="T290"/>
  <c r="R290"/>
  <c r="P290"/>
  <c r="BI284"/>
  <c r="BH284"/>
  <c r="BF284"/>
  <c r="BE284"/>
  <c r="T284"/>
  <c r="R284"/>
  <c r="P284"/>
  <c r="BI279"/>
  <c r="BH279"/>
  <c r="BF279"/>
  <c r="BE279"/>
  <c r="T279"/>
  <c r="R279"/>
  <c r="P279"/>
  <c r="BI274"/>
  <c r="BH274"/>
  <c r="BF274"/>
  <c r="BE274"/>
  <c r="T274"/>
  <c r="R274"/>
  <c r="P274"/>
  <c r="BI268"/>
  <c r="BH268"/>
  <c r="BF268"/>
  <c r="BE268"/>
  <c r="T268"/>
  <c r="R268"/>
  <c r="P268"/>
  <c r="BI263"/>
  <c r="BH263"/>
  <c r="BF263"/>
  <c r="BE263"/>
  <c r="T263"/>
  <c r="T262" s="1"/>
  <c r="R263"/>
  <c r="R262" s="1"/>
  <c r="P263"/>
  <c r="P262" s="1"/>
  <c r="BI259"/>
  <c r="BH259"/>
  <c r="BF259"/>
  <c r="BE259"/>
  <c r="T259"/>
  <c r="R259"/>
  <c r="P259"/>
  <c r="BI256"/>
  <c r="BH256"/>
  <c r="BF256"/>
  <c r="BE256"/>
  <c r="T256"/>
  <c r="R256"/>
  <c r="P256"/>
  <c r="BI253"/>
  <c r="BH253"/>
  <c r="BF253"/>
  <c r="BE253"/>
  <c r="T253"/>
  <c r="R253"/>
  <c r="P253"/>
  <c r="BI251"/>
  <c r="BH251"/>
  <c r="BF251"/>
  <c r="BE251"/>
  <c r="T251"/>
  <c r="R251"/>
  <c r="P251"/>
  <c r="BI247"/>
  <c r="BH247"/>
  <c r="BF247"/>
  <c r="BE247"/>
  <c r="T247"/>
  <c r="R247"/>
  <c r="P247"/>
  <c r="BI244"/>
  <c r="BH244"/>
  <c r="BF244"/>
  <c r="BE244"/>
  <c r="T244"/>
  <c r="R244"/>
  <c r="P244"/>
  <c r="BI243"/>
  <c r="BH243"/>
  <c r="BF243"/>
  <c r="BE243"/>
  <c r="T243"/>
  <c r="R243"/>
  <c r="P243"/>
  <c r="BI240"/>
  <c r="BH240"/>
  <c r="BF240"/>
  <c r="BE240"/>
  <c r="T240"/>
  <c r="R240"/>
  <c r="P240"/>
  <c r="BI232"/>
  <c r="BH232"/>
  <c r="BF232"/>
  <c r="BE232"/>
  <c r="T232"/>
  <c r="R232"/>
  <c r="P232"/>
  <c r="BI230"/>
  <c r="BH230"/>
  <c r="BF230"/>
  <c r="BE230"/>
  <c r="T230"/>
  <c r="R230"/>
  <c r="P230"/>
  <c r="BI228"/>
  <c r="BH228"/>
  <c r="BF228"/>
  <c r="BE228"/>
  <c r="T228"/>
  <c r="R228"/>
  <c r="P228"/>
  <c r="BI224"/>
  <c r="BH224"/>
  <c r="BF224"/>
  <c r="BE224"/>
  <c r="T224"/>
  <c r="R224"/>
  <c r="P224"/>
  <c r="BI221"/>
  <c r="BH221"/>
  <c r="BF221"/>
  <c r="BE221"/>
  <c r="T221"/>
  <c r="R221"/>
  <c r="P221"/>
  <c r="BI217"/>
  <c r="BH217"/>
  <c r="BF217"/>
  <c r="BE217"/>
  <c r="T217"/>
  <c r="R217"/>
  <c r="P217"/>
  <c r="BI215"/>
  <c r="BH215"/>
  <c r="BF215"/>
  <c r="BE215"/>
  <c r="T215"/>
  <c r="R215"/>
  <c r="P215"/>
  <c r="BI192"/>
  <c r="BH192"/>
  <c r="BF192"/>
  <c r="BE192"/>
  <c r="T192"/>
  <c r="R192"/>
  <c r="P192"/>
  <c r="BI185"/>
  <c r="BH185"/>
  <c r="BF185"/>
  <c r="BE185"/>
  <c r="T185"/>
  <c r="R185"/>
  <c r="P185"/>
  <c r="BI182"/>
  <c r="BH182"/>
  <c r="BF182"/>
  <c r="BE182"/>
  <c r="T182"/>
  <c r="R182"/>
  <c r="P182"/>
  <c r="BI180"/>
  <c r="BH180"/>
  <c r="BF180"/>
  <c r="BE180"/>
  <c r="T180"/>
  <c r="R180"/>
  <c r="P180"/>
  <c r="BI176"/>
  <c r="BH176"/>
  <c r="BF176"/>
  <c r="BE176"/>
  <c r="T176"/>
  <c r="R176"/>
  <c r="P176"/>
  <c r="BI174"/>
  <c r="BH174"/>
  <c r="BF174"/>
  <c r="BE174"/>
  <c r="T174"/>
  <c r="R174"/>
  <c r="P174"/>
  <c r="BI169"/>
  <c r="BH169"/>
  <c r="BF169"/>
  <c r="BE169"/>
  <c r="T169"/>
  <c r="R169"/>
  <c r="P169"/>
  <c r="BI157"/>
  <c r="BH157"/>
  <c r="BF157"/>
  <c r="BE157"/>
  <c r="T157"/>
  <c r="R157"/>
  <c r="P157"/>
  <c r="BI152"/>
  <c r="BH152"/>
  <c r="BF152"/>
  <c r="BE152"/>
  <c r="T152"/>
  <c r="R152"/>
  <c r="P152"/>
  <c r="BI148"/>
  <c r="BH148"/>
  <c r="BF148"/>
  <c r="BE148"/>
  <c r="T148"/>
  <c r="R148"/>
  <c r="P148"/>
  <c r="BI145"/>
  <c r="BH145"/>
  <c r="BF145"/>
  <c r="BE145"/>
  <c r="T145"/>
  <c r="R145"/>
  <c r="P145"/>
  <c r="BI142"/>
  <c r="BH142"/>
  <c r="BF142"/>
  <c r="BE142"/>
  <c r="T142"/>
  <c r="R142"/>
  <c r="P142"/>
  <c r="BI139"/>
  <c r="BH139"/>
  <c r="BF139"/>
  <c r="BE139"/>
  <c r="T139"/>
  <c r="R139"/>
  <c r="P139"/>
  <c r="J133"/>
  <c r="J132"/>
  <c r="F130"/>
  <c r="E128"/>
  <c r="J96"/>
  <c r="J95"/>
  <c r="F93"/>
  <c r="E91"/>
  <c r="J22"/>
  <c r="E22"/>
  <c r="F133"/>
  <c r="J21"/>
  <c r="J19"/>
  <c r="E19"/>
  <c r="F132"/>
  <c r="J18"/>
  <c r="J16"/>
  <c r="J130" s="1"/>
  <c r="E7"/>
  <c r="E122" s="1"/>
  <c r="J41" i="4"/>
  <c r="J40"/>
  <c r="AY100" i="1"/>
  <c r="J39" i="4"/>
  <c r="AX100" i="1"/>
  <c r="BI286" i="4"/>
  <c r="BH286"/>
  <c r="BF286"/>
  <c r="BE286"/>
  <c r="T286"/>
  <c r="T285"/>
  <c r="R286"/>
  <c r="R285"/>
  <c r="P286"/>
  <c r="P285"/>
  <c r="BI282"/>
  <c r="BH282"/>
  <c r="BF282"/>
  <c r="BE282"/>
  <c r="T282"/>
  <c r="R282"/>
  <c r="P282"/>
  <c r="BI279"/>
  <c r="BH279"/>
  <c r="BF279"/>
  <c r="BE279"/>
  <c r="T279"/>
  <c r="R279"/>
  <c r="P279"/>
  <c r="BI276"/>
  <c r="BH276"/>
  <c r="BF276"/>
  <c r="BE276"/>
  <c r="T276"/>
  <c r="R276"/>
  <c r="P276"/>
  <c r="BI273"/>
  <c r="BH273"/>
  <c r="BF273"/>
  <c r="BE273"/>
  <c r="T273"/>
  <c r="R273"/>
  <c r="P273"/>
  <c r="BI270"/>
  <c r="BH270"/>
  <c r="BF270"/>
  <c r="BE270"/>
  <c r="T270"/>
  <c r="R270"/>
  <c r="P270"/>
  <c r="BI267"/>
  <c r="BH267"/>
  <c r="BF267"/>
  <c r="BE267"/>
  <c r="T267"/>
  <c r="R267"/>
  <c r="P267"/>
  <c r="BI264"/>
  <c r="BH264"/>
  <c r="BF264"/>
  <c r="BE264"/>
  <c r="T264"/>
  <c r="R264"/>
  <c r="P264"/>
  <c r="BI261"/>
  <c r="BH261"/>
  <c r="BF261"/>
  <c r="BE261"/>
  <c r="T261"/>
  <c r="R261"/>
  <c r="P261"/>
  <c r="BI256"/>
  <c r="BH256"/>
  <c r="BF256"/>
  <c r="BE256"/>
  <c r="T256"/>
  <c r="R256"/>
  <c r="P256"/>
  <c r="BI253"/>
  <c r="BH253"/>
  <c r="BF253"/>
  <c r="BE253"/>
  <c r="T253"/>
  <c r="R253"/>
  <c r="P253"/>
  <c r="BI250"/>
  <c r="BH250"/>
  <c r="BF250"/>
  <c r="BE250"/>
  <c r="T250"/>
  <c r="R250"/>
  <c r="P250"/>
  <c r="BI246"/>
  <c r="BH246"/>
  <c r="BF246"/>
  <c r="BE246"/>
  <c r="T246"/>
  <c r="R246"/>
  <c r="P246"/>
  <c r="BI243"/>
  <c r="BH243"/>
  <c r="BF243"/>
  <c r="BE243"/>
  <c r="T243"/>
  <c r="R243"/>
  <c r="P243"/>
  <c r="BI240"/>
  <c r="BH240"/>
  <c r="BF240"/>
  <c r="BE240"/>
  <c r="T240"/>
  <c r="R240"/>
  <c r="P240"/>
  <c r="BI234"/>
  <c r="BH234"/>
  <c r="BF234"/>
  <c r="BE234"/>
  <c r="T234"/>
  <c r="R234"/>
  <c r="P234"/>
  <c r="BI232"/>
  <c r="BH232"/>
  <c r="BF232"/>
  <c r="BE232"/>
  <c r="T232"/>
  <c r="R232"/>
  <c r="P232"/>
  <c r="BI230"/>
  <c r="BH230"/>
  <c r="BF230"/>
  <c r="BE230"/>
  <c r="T230"/>
  <c r="R230"/>
  <c r="P230"/>
  <c r="BI226"/>
  <c r="BH226"/>
  <c r="BF226"/>
  <c r="BE226"/>
  <c r="T226"/>
  <c r="R226"/>
  <c r="P226"/>
  <c r="BI222"/>
  <c r="BH222"/>
  <c r="BF222"/>
  <c r="BE222"/>
  <c r="T222"/>
  <c r="R222"/>
  <c r="P222"/>
  <c r="BI220"/>
  <c r="BH220"/>
  <c r="BF220"/>
  <c r="BE220"/>
  <c r="T220"/>
  <c r="R220"/>
  <c r="P220"/>
  <c r="BI201"/>
  <c r="BH201"/>
  <c r="BF201"/>
  <c r="BE201"/>
  <c r="T201"/>
  <c r="R201"/>
  <c r="P201"/>
  <c r="BI196"/>
  <c r="BH196"/>
  <c r="BF196"/>
  <c r="BE196"/>
  <c r="T196"/>
  <c r="R196"/>
  <c r="P196"/>
  <c r="BI193"/>
  <c r="BH193"/>
  <c r="BF193"/>
  <c r="BE193"/>
  <c r="T193"/>
  <c r="R193"/>
  <c r="P193"/>
  <c r="BI191"/>
  <c r="BH191"/>
  <c r="BF191"/>
  <c r="BE191"/>
  <c r="T191"/>
  <c r="R191"/>
  <c r="P191"/>
  <c r="BI166"/>
  <c r="BH166"/>
  <c r="BF166"/>
  <c r="BE166"/>
  <c r="T166"/>
  <c r="R166"/>
  <c r="P166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J126"/>
  <c r="J125"/>
  <c r="F123"/>
  <c r="E121"/>
  <c r="J96"/>
  <c r="J95"/>
  <c r="F93"/>
  <c r="E91"/>
  <c r="J22"/>
  <c r="E22"/>
  <c r="F96"/>
  <c r="J21"/>
  <c r="J19"/>
  <c r="E19"/>
  <c r="F125" s="1"/>
  <c r="J18"/>
  <c r="J16"/>
  <c r="J123" s="1"/>
  <c r="E7"/>
  <c r="E115" s="1"/>
  <c r="J41" i="3"/>
  <c r="J40"/>
  <c r="AY99" i="1"/>
  <c r="J39" i="3"/>
  <c r="AX99" i="1"/>
  <c r="BI373" i="3"/>
  <c r="BH373"/>
  <c r="BF373"/>
  <c r="BE373"/>
  <c r="T373"/>
  <c r="T372" s="1"/>
  <c r="R373"/>
  <c r="R372"/>
  <c r="P373"/>
  <c r="P372" s="1"/>
  <c r="BI370"/>
  <c r="BH370"/>
  <c r="BF370"/>
  <c r="BE370"/>
  <c r="T370"/>
  <c r="R370"/>
  <c r="P370"/>
  <c r="BI368"/>
  <c r="BH368"/>
  <c r="BF368"/>
  <c r="BE368"/>
  <c r="T368"/>
  <c r="R368"/>
  <c r="P368"/>
  <c r="BI364"/>
  <c r="BH364"/>
  <c r="BF364"/>
  <c r="BE364"/>
  <c r="T364"/>
  <c r="R364"/>
  <c r="P364"/>
  <c r="BI361"/>
  <c r="BH361"/>
  <c r="BF361"/>
  <c r="BE361"/>
  <c r="T361"/>
  <c r="R361"/>
  <c r="P361"/>
  <c r="BI357"/>
  <c r="BH357"/>
  <c r="BF357"/>
  <c r="BE357"/>
  <c r="T357"/>
  <c r="R357"/>
  <c r="P357"/>
  <c r="BI354"/>
  <c r="BH354"/>
  <c r="BF354"/>
  <c r="BE354"/>
  <c r="T354"/>
  <c r="T353" s="1"/>
  <c r="R354"/>
  <c r="R353"/>
  <c r="P354"/>
  <c r="P353" s="1"/>
  <c r="BI350"/>
  <c r="BH350"/>
  <c r="BF350"/>
  <c r="BE350"/>
  <c r="T350"/>
  <c r="R350"/>
  <c r="P350"/>
  <c r="BI347"/>
  <c r="BH347"/>
  <c r="BF347"/>
  <c r="BE347"/>
  <c r="T347"/>
  <c r="R347"/>
  <c r="P347"/>
  <c r="BI343"/>
  <c r="BH343"/>
  <c r="BF343"/>
  <c r="BE343"/>
  <c r="T343"/>
  <c r="R343"/>
  <c r="P343"/>
  <c r="BI339"/>
  <c r="BH339"/>
  <c r="BF339"/>
  <c r="BE339"/>
  <c r="T339"/>
  <c r="R339"/>
  <c r="P339"/>
  <c r="BI336"/>
  <c r="BH336"/>
  <c r="BF336"/>
  <c r="BE336"/>
  <c r="T336"/>
  <c r="R336"/>
  <c r="P336"/>
  <c r="BI333"/>
  <c r="BH333"/>
  <c r="BF333"/>
  <c r="BE333"/>
  <c r="T333"/>
  <c r="R333"/>
  <c r="P333"/>
  <c r="BI330"/>
  <c r="BH330"/>
  <c r="BF330"/>
  <c r="BE330"/>
  <c r="T330"/>
  <c r="R330"/>
  <c r="P330"/>
  <c r="BI327"/>
  <c r="BH327"/>
  <c r="BF327"/>
  <c r="BE327"/>
  <c r="T327"/>
  <c r="R327"/>
  <c r="P327"/>
  <c r="BI324"/>
  <c r="BH324"/>
  <c r="BF324"/>
  <c r="BE324"/>
  <c r="T324"/>
  <c r="R324"/>
  <c r="P324"/>
  <c r="BI321"/>
  <c r="BH321"/>
  <c r="BF321"/>
  <c r="BE321"/>
  <c r="T321"/>
  <c r="R321"/>
  <c r="P321"/>
  <c r="BI318"/>
  <c r="BH318"/>
  <c r="BF318"/>
  <c r="BE318"/>
  <c r="T318"/>
  <c r="R318"/>
  <c r="P318"/>
  <c r="BI315"/>
  <c r="BH315"/>
  <c r="BF315"/>
  <c r="BE315"/>
  <c r="T315"/>
  <c r="R315"/>
  <c r="P315"/>
  <c r="BI312"/>
  <c r="BH312"/>
  <c r="BF312"/>
  <c r="BE312"/>
  <c r="T312"/>
  <c r="R312"/>
  <c r="P312"/>
  <c r="BI309"/>
  <c r="BH309"/>
  <c r="BF309"/>
  <c r="BE309"/>
  <c r="T309"/>
  <c r="R309"/>
  <c r="P309"/>
  <c r="BI306"/>
  <c r="BH306"/>
  <c r="BF306"/>
  <c r="BE306"/>
  <c r="T306"/>
  <c r="R306"/>
  <c r="P306"/>
  <c r="BI303"/>
  <c r="BH303"/>
  <c r="BF303"/>
  <c r="BE303"/>
  <c r="T303"/>
  <c r="R303"/>
  <c r="P303"/>
  <c r="BI300"/>
  <c r="BH300"/>
  <c r="BF300"/>
  <c r="BE300"/>
  <c r="T300"/>
  <c r="R300"/>
  <c r="P300"/>
  <c r="BI297"/>
  <c r="BH297"/>
  <c r="BF297"/>
  <c r="BE297"/>
  <c r="T297"/>
  <c r="R297"/>
  <c r="P297"/>
  <c r="BI294"/>
  <c r="BH294"/>
  <c r="BF294"/>
  <c r="BE294"/>
  <c r="T294"/>
  <c r="R294"/>
  <c r="P294"/>
  <c r="BI291"/>
  <c r="BH291"/>
  <c r="BF291"/>
  <c r="BE291"/>
  <c r="T291"/>
  <c r="R291"/>
  <c r="P291"/>
  <c r="BI288"/>
  <c r="BH288"/>
  <c r="BF288"/>
  <c r="BE288"/>
  <c r="T288"/>
  <c r="R288"/>
  <c r="P288"/>
  <c r="BI285"/>
  <c r="BH285"/>
  <c r="BF285"/>
  <c r="BE285"/>
  <c r="T285"/>
  <c r="R285"/>
  <c r="P285"/>
  <c r="BI282"/>
  <c r="BH282"/>
  <c r="BF282"/>
  <c r="BE282"/>
  <c r="T282"/>
  <c r="R282"/>
  <c r="P282"/>
  <c r="BI279"/>
  <c r="BH279"/>
  <c r="BF279"/>
  <c r="BE279"/>
  <c r="T279"/>
  <c r="R279"/>
  <c r="P279"/>
  <c r="BI276"/>
  <c r="BH276"/>
  <c r="BF276"/>
  <c r="BE276"/>
  <c r="T276"/>
  <c r="R276"/>
  <c r="P276"/>
  <c r="BI273"/>
  <c r="BH273"/>
  <c r="BF273"/>
  <c r="BE273"/>
  <c r="T273"/>
  <c r="R273"/>
  <c r="P273"/>
  <c r="BI270"/>
  <c r="BH270"/>
  <c r="BF270"/>
  <c r="BE270"/>
  <c r="T270"/>
  <c r="R270"/>
  <c r="P270"/>
  <c r="BI266"/>
  <c r="BH266"/>
  <c r="BF266"/>
  <c r="BE266"/>
  <c r="T266"/>
  <c r="R266"/>
  <c r="P266"/>
  <c r="BI263"/>
  <c r="BH263"/>
  <c r="BF263"/>
  <c r="BE263"/>
  <c r="T263"/>
  <c r="R263"/>
  <c r="P263"/>
  <c r="BI259"/>
  <c r="BH259"/>
  <c r="BF259"/>
  <c r="BE259"/>
  <c r="T259"/>
  <c r="R259"/>
  <c r="P259"/>
  <c r="BI256"/>
  <c r="BH256"/>
  <c r="BF256"/>
  <c r="BE256"/>
  <c r="T256"/>
  <c r="R256"/>
  <c r="P256"/>
  <c r="BI252"/>
  <c r="BH252"/>
  <c r="BF252"/>
  <c r="BE252"/>
  <c r="T252"/>
  <c r="T251" s="1"/>
  <c r="R252"/>
  <c r="R251"/>
  <c r="P252"/>
  <c r="P251" s="1"/>
  <c r="BI248"/>
  <c r="BH248"/>
  <c r="BF248"/>
  <c r="BE248"/>
  <c r="T248"/>
  <c r="R248"/>
  <c r="P248"/>
  <c r="BI245"/>
  <c r="BH245"/>
  <c r="BF245"/>
  <c r="BE245"/>
  <c r="T245"/>
  <c r="R245"/>
  <c r="P245"/>
  <c r="BI242"/>
  <c r="BH242"/>
  <c r="BF242"/>
  <c r="BE242"/>
  <c r="T242"/>
  <c r="R242"/>
  <c r="P242"/>
  <c r="BI239"/>
  <c r="BH239"/>
  <c r="BF239"/>
  <c r="BE239"/>
  <c r="T239"/>
  <c r="R239"/>
  <c r="P239"/>
  <c r="BI236"/>
  <c r="BH236"/>
  <c r="BF236"/>
  <c r="BE236"/>
  <c r="T236"/>
  <c r="R236"/>
  <c r="P236"/>
  <c r="BI233"/>
  <c r="BH233"/>
  <c r="BF233"/>
  <c r="BE233"/>
  <c r="T233"/>
  <c r="R233"/>
  <c r="P233"/>
  <c r="BI230"/>
  <c r="BH230"/>
  <c r="BF230"/>
  <c r="BE230"/>
  <c r="T230"/>
  <c r="R230"/>
  <c r="P230"/>
  <c r="BI225"/>
  <c r="BH225"/>
  <c r="BF225"/>
  <c r="BE225"/>
  <c r="T225"/>
  <c r="T224"/>
  <c r="R225"/>
  <c r="R224"/>
  <c r="P225"/>
  <c r="P224"/>
  <c r="BI222"/>
  <c r="BH222"/>
  <c r="BF222"/>
  <c r="BE222"/>
  <c r="T222"/>
  <c r="R222"/>
  <c r="P222"/>
  <c r="BI218"/>
  <c r="BH218"/>
  <c r="BF218"/>
  <c r="BE218"/>
  <c r="T218"/>
  <c r="R218"/>
  <c r="P218"/>
  <c r="BI215"/>
  <c r="BH215"/>
  <c r="BF215"/>
  <c r="BE215"/>
  <c r="T215"/>
  <c r="R215"/>
  <c r="P215"/>
  <c r="BI212"/>
  <c r="BH212"/>
  <c r="BF212"/>
  <c r="BE212"/>
  <c r="T212"/>
  <c r="R212"/>
  <c r="P212"/>
  <c r="BI206"/>
  <c r="BH206"/>
  <c r="BF206"/>
  <c r="BE206"/>
  <c r="T206"/>
  <c r="R206"/>
  <c r="P206"/>
  <c r="BI204"/>
  <c r="BH204"/>
  <c r="BF204"/>
  <c r="BE204"/>
  <c r="T204"/>
  <c r="R204"/>
  <c r="P204"/>
  <c r="BI202"/>
  <c r="BH202"/>
  <c r="BF202"/>
  <c r="BE202"/>
  <c r="T202"/>
  <c r="R202"/>
  <c r="P202"/>
  <c r="BI198"/>
  <c r="BH198"/>
  <c r="BF198"/>
  <c r="BE198"/>
  <c r="T198"/>
  <c r="R198"/>
  <c r="P198"/>
  <c r="BI194"/>
  <c r="BH194"/>
  <c r="BF194"/>
  <c r="BE194"/>
  <c r="T194"/>
  <c r="R194"/>
  <c r="P194"/>
  <c r="BI192"/>
  <c r="BH192"/>
  <c r="BF192"/>
  <c r="BE192"/>
  <c r="T192"/>
  <c r="R192"/>
  <c r="P192"/>
  <c r="BI173"/>
  <c r="BH173"/>
  <c r="BF173"/>
  <c r="BE173"/>
  <c r="T173"/>
  <c r="R173"/>
  <c r="P173"/>
  <c r="BI168"/>
  <c r="BH168"/>
  <c r="BF168"/>
  <c r="BE168"/>
  <c r="T168"/>
  <c r="R168"/>
  <c r="P168"/>
  <c r="BI165"/>
  <c r="BH165"/>
  <c r="BF165"/>
  <c r="BE165"/>
  <c r="T165"/>
  <c r="R165"/>
  <c r="P165"/>
  <c r="BI163"/>
  <c r="BH163"/>
  <c r="BF163"/>
  <c r="BE163"/>
  <c r="T163"/>
  <c r="R163"/>
  <c r="P163"/>
  <c r="BI158"/>
  <c r="BH158"/>
  <c r="BF158"/>
  <c r="BE158"/>
  <c r="T158"/>
  <c r="R158"/>
  <c r="P158"/>
  <c r="BI146"/>
  <c r="BH146"/>
  <c r="BF146"/>
  <c r="BE146"/>
  <c r="T146"/>
  <c r="R146"/>
  <c r="P146"/>
  <c r="BI143"/>
  <c r="BH143"/>
  <c r="BF143"/>
  <c r="BE143"/>
  <c r="T143"/>
  <c r="R143"/>
  <c r="P143"/>
  <c r="BI140"/>
  <c r="BH140"/>
  <c r="BF140"/>
  <c r="BE140"/>
  <c r="T140"/>
  <c r="R140"/>
  <c r="P140"/>
  <c r="BI137"/>
  <c r="BH137"/>
  <c r="BF137"/>
  <c r="BE137"/>
  <c r="T137"/>
  <c r="R137"/>
  <c r="P137"/>
  <c r="J131"/>
  <c r="J130"/>
  <c r="F128"/>
  <c r="E126"/>
  <c r="J96"/>
  <c r="J95"/>
  <c r="F93"/>
  <c r="E91"/>
  <c r="J22"/>
  <c r="E22"/>
  <c r="F131" s="1"/>
  <c r="J21"/>
  <c r="J19"/>
  <c r="E19"/>
  <c r="F130" s="1"/>
  <c r="J18"/>
  <c r="J16"/>
  <c r="J128" s="1"/>
  <c r="E7"/>
  <c r="E85"/>
  <c r="J39" i="2"/>
  <c r="J38"/>
  <c r="AY96" i="1" s="1"/>
  <c r="J37" i="2"/>
  <c r="AX96" i="1"/>
  <c r="BI125" i="2"/>
  <c r="BH125"/>
  <c r="BF125"/>
  <c r="BE125"/>
  <c r="T125"/>
  <c r="T124" s="1"/>
  <c r="T123" s="1"/>
  <c r="T122" s="1"/>
  <c r="R125"/>
  <c r="R124" s="1"/>
  <c r="R123" s="1"/>
  <c r="R122" s="1"/>
  <c r="P125"/>
  <c r="P124"/>
  <c r="P123"/>
  <c r="P122"/>
  <c r="AU96" i="1" s="1"/>
  <c r="AU95" s="1"/>
  <c r="J119" i="2"/>
  <c r="J118"/>
  <c r="F116"/>
  <c r="E114"/>
  <c r="J94"/>
  <c r="J93"/>
  <c r="F91"/>
  <c r="E89"/>
  <c r="J20"/>
  <c r="E20"/>
  <c r="F119" s="1"/>
  <c r="J19"/>
  <c r="J17"/>
  <c r="E17"/>
  <c r="F118" s="1"/>
  <c r="J16"/>
  <c r="J14"/>
  <c r="J91"/>
  <c r="E7"/>
  <c r="E85"/>
  <c r="L90" i="1"/>
  <c r="AM90"/>
  <c r="AM89"/>
  <c r="L89"/>
  <c r="AM87"/>
  <c r="L87"/>
  <c r="L85"/>
  <c r="L84"/>
  <c r="BK125" i="2"/>
  <c r="AS109" i="1"/>
  <c r="F38" i="2"/>
  <c r="BC96" i="1" s="1"/>
  <c r="BC95" s="1"/>
  <c r="AY95" s="1"/>
  <c r="F36" i="2"/>
  <c r="BA96" i="1" s="1"/>
  <c r="BA95" s="1"/>
  <c r="AW95" s="1"/>
  <c r="J361" i="3"/>
  <c r="BK350"/>
  <c r="BK333"/>
  <c r="BK321"/>
  <c r="J303"/>
  <c r="J288"/>
  <c r="BK266"/>
  <c r="J233"/>
  <c r="BK168"/>
  <c r="J370"/>
  <c r="J364"/>
  <c r="J339"/>
  <c r="J330"/>
  <c r="J306"/>
  <c r="BK291"/>
  <c r="J276"/>
  <c r="BK256"/>
  <c r="J236"/>
  <c r="J218"/>
  <c r="J204"/>
  <c r="J168"/>
  <c r="BK143"/>
  <c r="BK361"/>
  <c r="BK347"/>
  <c r="BK312"/>
  <c r="BK252"/>
  <c r="BK230"/>
  <c r="J198"/>
  <c r="J173"/>
  <c r="BK324"/>
  <c r="J285"/>
  <c r="BK259"/>
  <c r="BK233"/>
  <c r="J206"/>
  <c r="J137"/>
  <c r="J256" i="4"/>
  <c r="BK232"/>
  <c r="J222"/>
  <c r="BK267"/>
  <c r="BK246"/>
  <c r="J138"/>
  <c r="J279"/>
  <c r="J270"/>
  <c r="J243"/>
  <c r="BK234"/>
  <c r="J201"/>
  <c r="J166"/>
  <c r="J286"/>
  <c r="BK273"/>
  <c r="J253"/>
  <c r="BK226"/>
  <c r="BK193"/>
  <c r="J132"/>
  <c r="BK441" i="5"/>
  <c r="BK434"/>
  <c r="J411"/>
  <c r="J390"/>
  <c r="J384"/>
  <c r="BK362"/>
  <c r="BK332"/>
  <c r="BK317"/>
  <c r="BK296"/>
  <c r="BK263"/>
  <c r="BK253"/>
  <c r="J240"/>
  <c r="BK221"/>
  <c r="BK157"/>
  <c r="BK139"/>
  <c r="J455"/>
  <c r="BK438"/>
  <c r="J414"/>
  <c r="BK405"/>
  <c r="J399"/>
  <c r="J378"/>
  <c r="J362"/>
  <c r="BK335"/>
  <c r="BK322"/>
  <c r="BK299"/>
  <c r="BK279"/>
  <c r="J232"/>
  <c r="J228"/>
  <c r="BK182"/>
  <c r="J148"/>
  <c r="J461"/>
  <c r="J449"/>
  <c r="J434"/>
  <c r="BK399"/>
  <c r="BK384"/>
  <c r="BK347"/>
  <c r="J325"/>
  <c r="BK240"/>
  <c r="J221"/>
  <c r="J180"/>
  <c r="J152"/>
  <c r="BK455"/>
  <c r="BK417"/>
  <c r="BK371"/>
  <c r="J344"/>
  <c r="BK325"/>
  <c r="BK314"/>
  <c r="J299"/>
  <c r="BK268"/>
  <c r="J253"/>
  <c r="J244"/>
  <c r="BK142"/>
  <c r="BK274" i="6"/>
  <c r="BK241"/>
  <c r="J221"/>
  <c r="J270"/>
  <c r="J255"/>
  <c r="J231"/>
  <c r="J161"/>
  <c r="BK258"/>
  <c r="J225"/>
  <c r="BK210"/>
  <c r="J178"/>
  <c r="J274"/>
  <c r="J258"/>
  <c r="J241"/>
  <c r="BK223"/>
  <c r="J214"/>
  <c r="BK161"/>
  <c r="J297" i="7"/>
  <c r="J272"/>
  <c r="BK250"/>
  <c r="J216"/>
  <c r="BK190"/>
  <c r="J152"/>
  <c r="BK266"/>
  <c r="BK257"/>
  <c r="BK198"/>
  <c r="BK178"/>
  <c r="BK145"/>
  <c r="J284"/>
  <c r="J257"/>
  <c r="BK246"/>
  <c r="BK222"/>
  <c r="J210"/>
  <c r="J204"/>
  <c r="J160"/>
  <c r="J145"/>
  <c r="J278"/>
  <c r="J243"/>
  <c r="BK219"/>
  <c r="J198"/>
  <c r="BK160"/>
  <c r="BK283" i="8"/>
  <c r="J250"/>
  <c r="BK231"/>
  <c r="J210"/>
  <c r="BK159"/>
  <c r="J154"/>
  <c r="BK139"/>
  <c r="J136"/>
  <c r="BK277"/>
  <c r="J271"/>
  <c r="BK256"/>
  <c r="J224"/>
  <c r="J183"/>
  <c r="J149"/>
  <c r="J280"/>
  <c r="J256"/>
  <c r="J238"/>
  <c r="BK221"/>
  <c r="BK200"/>
  <c r="BK181"/>
  <c r="BK287"/>
  <c r="BK271"/>
  <c r="BK265"/>
  <c r="BK247"/>
  <c r="BK238"/>
  <c r="BK203"/>
  <c r="J193"/>
  <c r="J159"/>
  <c r="BK149"/>
  <c r="BK220" i="9"/>
  <c r="BK190"/>
  <c r="J132"/>
  <c r="J180"/>
  <c r="BK149"/>
  <c r="J135"/>
  <c r="J202"/>
  <c r="J190"/>
  <c r="BK132"/>
  <c r="J209"/>
  <c r="BK186"/>
  <c r="BK159"/>
  <c r="BK138"/>
  <c r="BK157" i="10"/>
  <c r="J216"/>
  <c r="BK205"/>
  <c r="BK199"/>
  <c r="J167"/>
  <c r="BK194"/>
  <c r="BK216"/>
  <c r="J205"/>
  <c r="J194"/>
  <c r="BK190"/>
  <c r="J180"/>
  <c r="BK147"/>
  <c r="J134"/>
  <c r="BK125" i="11"/>
  <c r="J36"/>
  <c r="AW110" i="1" s="1"/>
  <c r="BK125" i="12"/>
  <c r="J125"/>
  <c r="F39"/>
  <c r="BD111" i="1" s="1"/>
  <c r="J130" i="13"/>
  <c r="J146"/>
  <c r="BK128"/>
  <c r="BK137"/>
  <c r="BK126"/>
  <c r="J125" i="2"/>
  <c r="AS101" i="1"/>
  <c r="J35" i="2"/>
  <c r="AV96" i="1" s="1"/>
  <c r="BK364" i="3"/>
  <c r="J347"/>
  <c r="J327"/>
  <c r="BK306"/>
  <c r="J291"/>
  <c r="BK270"/>
  <c r="BK242"/>
  <c r="BK192"/>
  <c r="BK137"/>
  <c r="J343"/>
  <c r="J321"/>
  <c r="BK303"/>
  <c r="J294"/>
  <c r="J282"/>
  <c r="BK263"/>
  <c r="J242"/>
  <c r="BK222"/>
  <c r="BK202"/>
  <c r="BK194"/>
  <c r="J163"/>
  <c r="BK373"/>
  <c r="J324"/>
  <c r="J239"/>
  <c r="J202"/>
  <c r="BK163"/>
  <c r="J318"/>
  <c r="BK282"/>
  <c r="J252"/>
  <c r="BK225"/>
  <c r="BK158"/>
  <c r="BK253" i="4"/>
  <c r="BK230"/>
  <c r="BK196"/>
  <c r="J230"/>
  <c r="J282"/>
  <c r="BK261"/>
  <c r="J240"/>
  <c r="J196"/>
  <c r="BK138"/>
  <c r="BK270"/>
  <c r="BK240"/>
  <c r="J135"/>
  <c r="BK445" i="5"/>
  <c r="BK427"/>
  <c r="J417"/>
  <c r="J396"/>
  <c r="J371"/>
  <c r="BK350"/>
  <c r="BK323"/>
  <c r="J293"/>
  <c r="J279"/>
  <c r="J251"/>
  <c r="BK232"/>
  <c r="J192"/>
  <c r="BK185"/>
  <c r="J182"/>
  <c r="BK180"/>
  <c r="BK176"/>
  <c r="J174"/>
  <c r="BK148"/>
  <c r="BK461"/>
  <c r="BK431"/>
  <c r="J408"/>
  <c r="BK396"/>
  <c r="J365"/>
  <c r="J341"/>
  <c r="J311"/>
  <c r="J290"/>
  <c r="BK251"/>
  <c r="BK230"/>
  <c r="J185"/>
  <c r="BK464"/>
  <c r="BK449"/>
  <c r="J423"/>
  <c r="BK393"/>
  <c r="BK368"/>
  <c r="J328"/>
  <c r="J305"/>
  <c r="J224"/>
  <c r="J157"/>
  <c r="BK459"/>
  <c r="BK414"/>
  <c r="BK359"/>
  <c r="BK338"/>
  <c r="J317"/>
  <c r="J296"/>
  <c r="J263"/>
  <c r="BK145"/>
  <c r="J252" i="6"/>
  <c r="BK214"/>
  <c r="BK264"/>
  <c r="J237"/>
  <c r="J176"/>
  <c r="BK135"/>
  <c r="J223"/>
  <c r="BK188"/>
  <c r="J138"/>
  <c r="J264"/>
  <c r="BK237"/>
  <c r="J217"/>
  <c r="J208"/>
  <c r="BK138"/>
  <c r="J293" i="7"/>
  <c r="BK260"/>
  <c r="J225"/>
  <c r="BK188"/>
  <c r="J287"/>
  <c r="J263"/>
  <c r="BK210"/>
  <c r="J188"/>
  <c r="BK132"/>
  <c r="J266"/>
  <c r="J250"/>
  <c r="BK234"/>
  <c r="J219"/>
  <c r="BK184"/>
  <c r="BK152"/>
  <c r="BK129"/>
  <c r="BK290"/>
  <c r="J281"/>
  <c r="BK263"/>
  <c r="J222"/>
  <c r="J192"/>
  <c r="BK155"/>
  <c r="J268" i="8"/>
  <c r="J241"/>
  <c r="J213"/>
  <c r="BK193"/>
  <c r="J203"/>
  <c r="J139"/>
  <c r="BK262"/>
  <c r="BK253"/>
  <c r="J231"/>
  <c r="J218"/>
  <c r="J187"/>
  <c r="BK154"/>
  <c r="BK280"/>
  <c r="J259"/>
  <c r="BK241"/>
  <c r="BK206"/>
  <c r="BK187"/>
  <c r="J156"/>
  <c r="J212" i="9"/>
  <c r="J162"/>
  <c r="J182"/>
  <c r="BK162"/>
  <c r="BK209"/>
  <c r="BK182"/>
  <c r="BK212"/>
  <c r="J194"/>
  <c r="J157"/>
  <c r="BK182" i="10"/>
  <c r="BK131"/>
  <c r="BK212"/>
  <c r="J190"/>
  <c r="J131"/>
  <c r="BK128"/>
  <c r="J212"/>
  <c r="J192"/>
  <c r="J182"/>
  <c r="F39" i="11"/>
  <c r="BD110" i="1"/>
  <c r="F38" i="12"/>
  <c r="BC111" i="1" s="1"/>
  <c r="J35" i="12"/>
  <c r="AV111" i="1"/>
  <c r="J126" i="13"/>
  <c r="J137"/>
  <c r="BK146"/>
  <c r="J128"/>
  <c r="AS105" i="1"/>
  <c r="J36" i="2"/>
  <c r="BK370" i="3"/>
  <c r="J354"/>
  <c r="J336"/>
  <c r="J312"/>
  <c r="BK300"/>
  <c r="BK285"/>
  <c r="BK248"/>
  <c r="J222"/>
  <c r="J140"/>
  <c r="J357"/>
  <c r="BK336"/>
  <c r="BK309"/>
  <c r="BK297"/>
  <c r="J266"/>
  <c r="J248"/>
  <c r="J225"/>
  <c r="BK212"/>
  <c r="BK198"/>
  <c r="J158"/>
  <c r="BK357"/>
  <c r="BK327"/>
  <c r="J256"/>
  <c r="BK215"/>
  <c r="J192"/>
  <c r="BK294"/>
  <c r="J273"/>
  <c r="BK218"/>
  <c r="BK279" i="4"/>
  <c r="J234"/>
  <c r="BK256"/>
  <c r="BK201"/>
  <c r="BK276"/>
  <c r="BK264"/>
  <c r="J232"/>
  <c r="BK191"/>
  <c r="BK135"/>
  <c r="J264"/>
  <c r="BK243"/>
  <c r="J191"/>
  <c r="J438" i="5"/>
  <c r="BK420"/>
  <c r="J402"/>
  <c r="BK365"/>
  <c r="BK344"/>
  <c r="J308"/>
  <c r="J284"/>
  <c r="J256"/>
  <c r="BK243"/>
  <c r="J217"/>
  <c r="BK374"/>
  <c r="J347"/>
  <c r="J323"/>
  <c r="BK284"/>
  <c r="J247"/>
  <c r="BK217"/>
  <c r="J139"/>
  <c r="BK452"/>
  <c r="J441"/>
  <c r="BK408"/>
  <c r="J374"/>
  <c r="BK341"/>
  <c r="J302"/>
  <c r="BK192"/>
  <c r="J142"/>
  <c r="J431"/>
  <c r="BK390"/>
  <c r="J335"/>
  <c r="BK302"/>
  <c r="BK256"/>
  <c r="BK174"/>
  <c r="J261" i="6"/>
  <c r="BK234"/>
  <c r="J181"/>
  <c r="BK252"/>
  <c r="J188"/>
  <c r="J132"/>
  <c r="BK217"/>
  <c r="BK181"/>
  <c r="BK267"/>
  <c r="BK247"/>
  <c r="BK225"/>
  <c r="BK178"/>
  <c r="J135"/>
  <c r="BK287" i="7"/>
  <c r="BK243"/>
  <c r="J208"/>
  <c r="J129"/>
  <c r="BK240"/>
  <c r="J184"/>
  <c r="J290"/>
  <c r="J260"/>
  <c r="J237"/>
  <c r="BK213"/>
  <c r="J190"/>
  <c r="J132"/>
  <c r="BK293"/>
  <c r="BK272"/>
  <c r="J234"/>
  <c r="J213"/>
  <c r="J135"/>
  <c r="J253" i="8"/>
  <c r="J221"/>
  <c r="J191"/>
  <c r="J234"/>
  <c r="BK224"/>
  <c r="BK191"/>
  <c r="BK164"/>
  <c r="J274"/>
  <c r="BK250"/>
  <c r="BK227"/>
  <c r="J200"/>
  <c r="J181"/>
  <c r="BK136"/>
  <c r="J192" i="9"/>
  <c r="BK202"/>
  <c r="BK157"/>
  <c r="BK216"/>
  <c r="BK192"/>
  <c r="J220"/>
  <c r="BK199"/>
  <c r="BK167"/>
  <c r="BK135"/>
  <c r="BK134" i="10"/>
  <c r="J209"/>
  <c r="BK186"/>
  <c r="J159"/>
  <c r="J147"/>
  <c r="J202"/>
  <c r="J186"/>
  <c r="BK159"/>
  <c r="AS95" i="1"/>
  <c r="AS98"/>
  <c r="F39" i="2"/>
  <c r="BD96" i="1"/>
  <c r="BD95" s="1"/>
  <c r="J373" i="3"/>
  <c r="J368"/>
  <c r="BK343"/>
  <c r="BK339"/>
  <c r="BK330"/>
  <c r="J309"/>
  <c r="J297"/>
  <c r="BK276"/>
  <c r="J263"/>
  <c r="BK239"/>
  <c r="J212"/>
  <c r="BK146"/>
  <c r="BK368"/>
  <c r="J350"/>
  <c r="J333"/>
  <c r="BK318"/>
  <c r="J300"/>
  <c r="BK288"/>
  <c r="J279"/>
  <c r="J259"/>
  <c r="BK245"/>
  <c r="J230"/>
  <c r="J215"/>
  <c r="BK206"/>
  <c r="BK173"/>
  <c r="J165"/>
  <c r="BK140"/>
  <c r="BK354"/>
  <c r="J315"/>
  <c r="BK273"/>
  <c r="BK236"/>
  <c r="BK204"/>
  <c r="J194"/>
  <c r="J146"/>
  <c r="BK315"/>
  <c r="BK279"/>
  <c r="J270"/>
  <c r="J245"/>
  <c r="BK165"/>
  <c r="J143"/>
  <c r="J267" i="4"/>
  <c r="BK250"/>
  <c r="J226"/>
  <c r="J276"/>
  <c r="J220"/>
  <c r="BK286"/>
  <c r="J273"/>
  <c r="J250"/>
  <c r="BK222"/>
  <c r="J193"/>
  <c r="BK132"/>
  <c r="BK282"/>
  <c r="J261"/>
  <c r="J246"/>
  <c r="BK220"/>
  <c r="BK166"/>
  <c r="J468" i="5"/>
  <c r="BK423"/>
  <c r="J405"/>
  <c r="BK387"/>
  <c r="BK381"/>
  <c r="J359"/>
  <c r="J338"/>
  <c r="J314"/>
  <c r="BK290"/>
  <c r="J274"/>
  <c r="BK259"/>
  <c r="BK244"/>
  <c r="J230"/>
  <c r="BK215"/>
  <c r="BK152"/>
  <c r="J145"/>
  <c r="J459"/>
  <c r="J452"/>
  <c r="J420"/>
  <c r="BK402"/>
  <c r="J381"/>
  <c r="J368"/>
  <c r="J350"/>
  <c r="BK328"/>
  <c r="BK308"/>
  <c r="BK293"/>
  <c r="J268"/>
  <c r="J243"/>
  <c r="BK224"/>
  <c r="J176"/>
  <c r="BK468"/>
  <c r="J445"/>
  <c r="J427"/>
  <c r="BK411"/>
  <c r="J387"/>
  <c r="J356"/>
  <c r="J332"/>
  <c r="BK311"/>
  <c r="BK228"/>
  <c r="J215"/>
  <c r="J169"/>
  <c r="J464"/>
  <c r="J393"/>
  <c r="BK378"/>
  <c r="BK356"/>
  <c r="J322"/>
  <c r="BK305"/>
  <c r="BK274"/>
  <c r="J259"/>
  <c r="BK247"/>
  <c r="BK169"/>
  <c r="BK231" i="6"/>
  <c r="J267"/>
  <c r="J244"/>
  <c r="BK141"/>
  <c r="BK261"/>
  <c r="J247"/>
  <c r="BK208"/>
  <c r="J141"/>
  <c r="BK270"/>
  <c r="BK255"/>
  <c r="BK244"/>
  <c r="J234"/>
  <c r="BK221"/>
  <c r="J210"/>
  <c r="BK176"/>
  <c r="BK132"/>
  <c r="BK278" i="7"/>
  <c r="BK253"/>
  <c r="BK229"/>
  <c r="BK201"/>
  <c r="BK180"/>
  <c r="BK281"/>
  <c r="BK237"/>
  <c r="BK192"/>
  <c r="J180"/>
  <c r="BK150"/>
  <c r="BK275"/>
  <c r="J253"/>
  <c r="J240"/>
  <c r="BK225"/>
  <c r="BK216"/>
  <c r="BK208"/>
  <c r="J201"/>
  <c r="J155"/>
  <c r="BK135"/>
  <c r="BK297"/>
  <c r="BK284"/>
  <c r="J275"/>
  <c r="J246"/>
  <c r="J229"/>
  <c r="BK204"/>
  <c r="J178"/>
  <c r="J150"/>
  <c r="J262" i="8"/>
  <c r="BK234"/>
  <c r="BK218"/>
  <c r="J195"/>
  <c r="J287"/>
  <c r="BK274"/>
  <c r="J265"/>
  <c r="J247"/>
  <c r="BK210"/>
  <c r="BK156"/>
  <c r="J283"/>
  <c r="BK259"/>
  <c r="BK244"/>
  <c r="J227"/>
  <c r="J206"/>
  <c r="BK183"/>
  <c r="J133"/>
  <c r="J277"/>
  <c r="BK268"/>
  <c r="J244"/>
  <c r="BK213"/>
  <c r="BK195"/>
  <c r="J164"/>
  <c r="BK133"/>
  <c r="J205" i="9"/>
  <c r="J159"/>
  <c r="J199"/>
  <c r="J167"/>
  <c r="J138"/>
  <c r="BK194"/>
  <c r="J186"/>
  <c r="J216"/>
  <c r="BK205"/>
  <c r="BK180"/>
  <c r="J149"/>
  <c r="BK162" i="10"/>
  <c r="BK220"/>
  <c r="BK202"/>
  <c r="BK192"/>
  <c r="BK180"/>
  <c r="J162"/>
  <c r="J157"/>
  <c r="J220"/>
  <c r="BK209"/>
  <c r="J199"/>
  <c r="BK167"/>
  <c r="J128"/>
  <c r="J125" i="11"/>
  <c r="F38"/>
  <c r="BC110" i="1" s="1"/>
  <c r="F35" i="11"/>
  <c r="AZ110" i="1" s="1"/>
  <c r="J36" i="12"/>
  <c r="AW111" i="1" s="1"/>
  <c r="BK142" i="13"/>
  <c r="BK124"/>
  <c r="J142"/>
  <c r="J124"/>
  <c r="BK130"/>
  <c r="BK136" i="3" l="1"/>
  <c r="P229"/>
  <c r="P255"/>
  <c r="P356"/>
  <c r="P131" i="4"/>
  <c r="P252"/>
  <c r="P260"/>
  <c r="P130" s="1"/>
  <c r="P129" s="1"/>
  <c r="AU100" i="1" s="1"/>
  <c r="R138" i="5"/>
  <c r="P283"/>
  <c r="T321"/>
  <c r="BK433"/>
  <c r="J433"/>
  <c r="J109" s="1"/>
  <c r="BK448"/>
  <c r="J448"/>
  <c r="J111"/>
  <c r="BK460"/>
  <c r="J460"/>
  <c r="J112"/>
  <c r="P131" i="6"/>
  <c r="BK251"/>
  <c r="J251"/>
  <c r="J104"/>
  <c r="P128" i="7"/>
  <c r="R233"/>
  <c r="R249"/>
  <c r="T132" i="8"/>
  <c r="BK217"/>
  <c r="J217" s="1"/>
  <c r="J104" s="1"/>
  <c r="T217"/>
  <c r="R230"/>
  <c r="R131" i="9"/>
  <c r="R130"/>
  <c r="R129"/>
  <c r="T127" i="10"/>
  <c r="T126" s="1"/>
  <c r="T125" s="1"/>
  <c r="BK123" i="13"/>
  <c r="J123" s="1"/>
  <c r="J98" s="1"/>
  <c r="T123"/>
  <c r="T122"/>
  <c r="T121" s="1"/>
  <c r="R136" i="3"/>
  <c r="BK255"/>
  <c r="J255"/>
  <c r="J106" s="1"/>
  <c r="P342"/>
  <c r="BK356"/>
  <c r="J356"/>
  <c r="J109" s="1"/>
  <c r="R131" i="4"/>
  <c r="R252"/>
  <c r="R130" s="1"/>
  <c r="R129" s="1"/>
  <c r="R260"/>
  <c r="P138" i="5"/>
  <c r="BK273"/>
  <c r="J273" s="1"/>
  <c r="J104" s="1"/>
  <c r="BK283"/>
  <c r="J283"/>
  <c r="J105" s="1"/>
  <c r="BK321"/>
  <c r="J321"/>
  <c r="J106"/>
  <c r="T433"/>
  <c r="P448"/>
  <c r="P460"/>
  <c r="T131" i="6"/>
  <c r="P243"/>
  <c r="P251"/>
  <c r="T128" i="7"/>
  <c r="P233"/>
  <c r="BK249"/>
  <c r="J249" s="1"/>
  <c r="J103" s="1"/>
  <c r="R132" i="8"/>
  <c r="BK230"/>
  <c r="J230" s="1"/>
  <c r="J105" s="1"/>
  <c r="T131" i="9"/>
  <c r="T130" s="1"/>
  <c r="T129" s="1"/>
  <c r="R127" i="10"/>
  <c r="R126"/>
  <c r="R125" s="1"/>
  <c r="R123" i="13"/>
  <c r="R122"/>
  <c r="R121"/>
  <c r="T136" i="3"/>
  <c r="R229"/>
  <c r="T255"/>
  <c r="R342"/>
  <c r="R356"/>
  <c r="T131" i="4"/>
  <c r="BK260"/>
  <c r="J260"/>
  <c r="J104" s="1"/>
  <c r="BK138" i="5"/>
  <c r="J138"/>
  <c r="J102"/>
  <c r="P273"/>
  <c r="R283"/>
  <c r="R321"/>
  <c r="P433"/>
  <c r="R448"/>
  <c r="R460"/>
  <c r="R131" i="6"/>
  <c r="R243"/>
  <c r="T251"/>
  <c r="R128" i="7"/>
  <c r="R127"/>
  <c r="R126"/>
  <c r="BK233"/>
  <c r="J233" s="1"/>
  <c r="J102" s="1"/>
  <c r="P249"/>
  <c r="BK132" i="8"/>
  <c r="J132" s="1"/>
  <c r="J102" s="1"/>
  <c r="P217"/>
  <c r="P230"/>
  <c r="BK131" i="9"/>
  <c r="BK127" i="10"/>
  <c r="P123" i="13"/>
  <c r="P122" s="1"/>
  <c r="P121" s="1"/>
  <c r="AU112" i="1" s="1"/>
  <c r="P136" i="3"/>
  <c r="P135" s="1"/>
  <c r="P134" s="1"/>
  <c r="AU99" i="1" s="1"/>
  <c r="BK229" i="3"/>
  <c r="J229" s="1"/>
  <c r="J104" s="1"/>
  <c r="T229"/>
  <c r="R255"/>
  <c r="BK342"/>
  <c r="J342" s="1"/>
  <c r="J107" s="1"/>
  <c r="T342"/>
  <c r="T356"/>
  <c r="BK131" i="4"/>
  <c r="J131"/>
  <c r="J102"/>
  <c r="BK252"/>
  <c r="J252" s="1"/>
  <c r="J103" s="1"/>
  <c r="T252"/>
  <c r="T260"/>
  <c r="T138" i="5"/>
  <c r="T137"/>
  <c r="R273"/>
  <c r="T273"/>
  <c r="T283"/>
  <c r="P321"/>
  <c r="R433"/>
  <c r="T448"/>
  <c r="T460"/>
  <c r="BK131" i="6"/>
  <c r="J131" s="1"/>
  <c r="J102" s="1"/>
  <c r="BK243"/>
  <c r="J243"/>
  <c r="J103" s="1"/>
  <c r="T243"/>
  <c r="R251"/>
  <c r="BK128" i="7"/>
  <c r="J128" s="1"/>
  <c r="J100" s="1"/>
  <c r="T233"/>
  <c r="T249"/>
  <c r="P132" i="8"/>
  <c r="P131" s="1"/>
  <c r="P130" s="1"/>
  <c r="AU106" i="1" s="1"/>
  <c r="R217" i="8"/>
  <c r="T230"/>
  <c r="P131" i="9"/>
  <c r="P130"/>
  <c r="P129" s="1"/>
  <c r="AU107" i="1" s="1"/>
  <c r="P127" i="10"/>
  <c r="P126"/>
  <c r="P125" s="1"/>
  <c r="AU108" i="1" s="1"/>
  <c r="BK224" i="3"/>
  <c r="J224"/>
  <c r="J103" s="1"/>
  <c r="BK251"/>
  <c r="J251" s="1"/>
  <c r="J105" s="1"/>
  <c r="BK215" i="10"/>
  <c r="J215" s="1"/>
  <c r="J102" s="1"/>
  <c r="BK219"/>
  <c r="J219" s="1"/>
  <c r="J103" s="1"/>
  <c r="BK124" i="12"/>
  <c r="J124"/>
  <c r="J100" s="1"/>
  <c r="BK353" i="3"/>
  <c r="J353" s="1"/>
  <c r="J108" s="1"/>
  <c r="BK372"/>
  <c r="J372" s="1"/>
  <c r="J110" s="1"/>
  <c r="BK426" i="5"/>
  <c r="J426" s="1"/>
  <c r="J107" s="1"/>
  <c r="BK273" i="6"/>
  <c r="J273"/>
  <c r="J105" s="1"/>
  <c r="BK296" i="7"/>
  <c r="J296" s="1"/>
  <c r="J104" s="1"/>
  <c r="BK286" i="8"/>
  <c r="J286" s="1"/>
  <c r="J106" s="1"/>
  <c r="BK219" i="9"/>
  <c r="J219" s="1"/>
  <c r="J105" s="1"/>
  <c r="BK124" i="11"/>
  <c r="J124"/>
  <c r="J100" s="1"/>
  <c r="BK124" i="2"/>
  <c r="BK123" s="1"/>
  <c r="BK285" i="4"/>
  <c r="J285"/>
  <c r="J105" s="1"/>
  <c r="BK262" i="5"/>
  <c r="J262" s="1"/>
  <c r="J103" s="1"/>
  <c r="BK211" i="10"/>
  <c r="J211" s="1"/>
  <c r="J101" s="1"/>
  <c r="BK430" i="5"/>
  <c r="J430" s="1"/>
  <c r="J108" s="1"/>
  <c r="BK228" i="7"/>
  <c r="J228"/>
  <c r="J101" s="1"/>
  <c r="BK212" i="8"/>
  <c r="J212" s="1"/>
  <c r="J103" s="1"/>
  <c r="BK211" i="9"/>
  <c r="J211" s="1"/>
  <c r="J103" s="1"/>
  <c r="BK215"/>
  <c r="J215" s="1"/>
  <c r="J104" s="1"/>
  <c r="BK136" i="13"/>
  <c r="J136"/>
  <c r="J99" s="1"/>
  <c r="BK141"/>
  <c r="J141" s="1"/>
  <c r="J100" s="1"/>
  <c r="BK145"/>
  <c r="J145" s="1"/>
  <c r="J101" s="1"/>
  <c r="F92"/>
  <c r="J115"/>
  <c r="BG124"/>
  <c r="BG142"/>
  <c r="F91"/>
  <c r="BG137"/>
  <c r="BG146"/>
  <c r="E111"/>
  <c r="BG128"/>
  <c r="BG130"/>
  <c r="BG126"/>
  <c r="F119" i="12"/>
  <c r="E85"/>
  <c r="J91"/>
  <c r="F118"/>
  <c r="BG125"/>
  <c r="J91" i="11"/>
  <c r="J127" i="10"/>
  <c r="J100" s="1"/>
  <c r="F93" i="11"/>
  <c r="E85"/>
  <c r="F94"/>
  <c r="BG125"/>
  <c r="F93" i="10"/>
  <c r="J119"/>
  <c r="F122"/>
  <c r="BG131"/>
  <c r="BG186"/>
  <c r="BG199"/>
  <c r="BG202"/>
  <c r="BG205"/>
  <c r="BG209"/>
  <c r="BG212"/>
  <c r="BG216"/>
  <c r="J131" i="9"/>
  <c r="J102" s="1"/>
  <c r="E85" i="10"/>
  <c r="BG157"/>
  <c r="BG180"/>
  <c r="BG134"/>
  <c r="BG162"/>
  <c r="BG167"/>
  <c r="BG182"/>
  <c r="BG190"/>
  <c r="BG192"/>
  <c r="BG194"/>
  <c r="BG220"/>
  <c r="BG128"/>
  <c r="BG147"/>
  <c r="BG159"/>
  <c r="F96" i="9"/>
  <c r="E115"/>
  <c r="BG135"/>
  <c r="BG138"/>
  <c r="BG149"/>
  <c r="BG159"/>
  <c r="BG162"/>
  <c r="BG167"/>
  <c r="BG182"/>
  <c r="BG186"/>
  <c r="BG192"/>
  <c r="BG194"/>
  <c r="BG205"/>
  <c r="BG216"/>
  <c r="BK131" i="8"/>
  <c r="J131" s="1"/>
  <c r="J101" s="1"/>
  <c r="F95" i="9"/>
  <c r="J123"/>
  <c r="BG157"/>
  <c r="BG180"/>
  <c r="BG190"/>
  <c r="BG199"/>
  <c r="BG212"/>
  <c r="BG220"/>
  <c r="BG209"/>
  <c r="BG132"/>
  <c r="BG202"/>
  <c r="J93" i="8"/>
  <c r="BG136"/>
  <c r="BG154"/>
  <c r="BG156"/>
  <c r="BG159"/>
  <c r="BG164"/>
  <c r="BG183"/>
  <c r="BG191"/>
  <c r="BG193"/>
  <c r="BG200"/>
  <c r="BG206"/>
  <c r="BG224"/>
  <c r="BG234"/>
  <c r="BG238"/>
  <c r="BG241"/>
  <c r="BG244"/>
  <c r="BG247"/>
  <c r="BG259"/>
  <c r="BG262"/>
  <c r="BG265"/>
  <c r="BG268"/>
  <c r="BG274"/>
  <c r="BG277"/>
  <c r="BG280"/>
  <c r="BG283"/>
  <c r="F95"/>
  <c r="E116"/>
  <c r="BG139"/>
  <c r="BG149"/>
  <c r="BG181"/>
  <c r="BG195"/>
  <c r="BG213"/>
  <c r="BG218"/>
  <c r="BG221"/>
  <c r="BG231"/>
  <c r="BG250"/>
  <c r="BG256"/>
  <c r="BK127" i="7"/>
  <c r="J127"/>
  <c r="J99" s="1"/>
  <c r="F127" i="8"/>
  <c r="BG253"/>
  <c r="BG271"/>
  <c r="BG287"/>
  <c r="BG133"/>
  <c r="BG187"/>
  <c r="BG203"/>
  <c r="BG210"/>
  <c r="BG227"/>
  <c r="BK130" i="6"/>
  <c r="BK129"/>
  <c r="J129" s="1"/>
  <c r="J100" s="1"/>
  <c r="E85" i="7"/>
  <c r="F93"/>
  <c r="J120"/>
  <c r="BG145"/>
  <c r="BG160"/>
  <c r="BG178"/>
  <c r="BG190"/>
  <c r="BG192"/>
  <c r="BG210"/>
  <c r="BG216"/>
  <c r="BG225"/>
  <c r="BG229"/>
  <c r="BG250"/>
  <c r="BG266"/>
  <c r="BG287"/>
  <c r="BG129"/>
  <c r="BG132"/>
  <c r="BG150"/>
  <c r="BG155"/>
  <c r="BG188"/>
  <c r="BG198"/>
  <c r="BG201"/>
  <c r="BG208"/>
  <c r="BG213"/>
  <c r="BG219"/>
  <c r="BG222"/>
  <c r="BG237"/>
  <c r="BG243"/>
  <c r="BG263"/>
  <c r="BG272"/>
  <c r="BG293"/>
  <c r="F94"/>
  <c r="BG135"/>
  <c r="BG152"/>
  <c r="BG204"/>
  <c r="BG234"/>
  <c r="BG240"/>
  <c r="BG246"/>
  <c r="BG253"/>
  <c r="BG278"/>
  <c r="BG180"/>
  <c r="BG184"/>
  <c r="BG257"/>
  <c r="BG260"/>
  <c r="BG275"/>
  <c r="BG281"/>
  <c r="BG284"/>
  <c r="BG290"/>
  <c r="BG297"/>
  <c r="F125" i="6"/>
  <c r="BG135"/>
  <c r="BG138"/>
  <c r="BG141"/>
  <c r="BG161"/>
  <c r="BG176"/>
  <c r="BG210"/>
  <c r="BG214"/>
  <c r="BG217"/>
  <c r="BG221"/>
  <c r="BG231"/>
  <c r="BG234"/>
  <c r="BG237"/>
  <c r="BG252"/>
  <c r="BG258"/>
  <c r="BG261"/>
  <c r="BG264"/>
  <c r="BG274"/>
  <c r="E115"/>
  <c r="F126"/>
  <c r="BG178"/>
  <c r="BG181"/>
  <c r="BG188"/>
  <c r="BG208"/>
  <c r="BG255"/>
  <c r="J123"/>
  <c r="BG132"/>
  <c r="BG244"/>
  <c r="BG247"/>
  <c r="BG223"/>
  <c r="BG225"/>
  <c r="BG241"/>
  <c r="BG267"/>
  <c r="BG270"/>
  <c r="J93" i="5"/>
  <c r="BG152"/>
  <c r="BG228"/>
  <c r="BG230"/>
  <c r="BG244"/>
  <c r="BG253"/>
  <c r="BG259"/>
  <c r="BG263"/>
  <c r="BG299"/>
  <c r="BG317"/>
  <c r="BG356"/>
  <c r="BG387"/>
  <c r="BG408"/>
  <c r="BG417"/>
  <c r="BG423"/>
  <c r="BG459"/>
  <c r="BG461"/>
  <c r="E85"/>
  <c r="F95"/>
  <c r="BG185"/>
  <c r="BG224"/>
  <c r="BG232"/>
  <c r="BG240"/>
  <c r="BG341"/>
  <c r="BG344"/>
  <c r="BG359"/>
  <c r="BG362"/>
  <c r="BG365"/>
  <c r="BG378"/>
  <c r="BG381"/>
  <c r="BG390"/>
  <c r="BG396"/>
  <c r="BG405"/>
  <c r="BG420"/>
  <c r="BG438"/>
  <c r="BG441"/>
  <c r="BG445"/>
  <c r="BG449"/>
  <c r="BG464"/>
  <c r="F96"/>
  <c r="BG139"/>
  <c r="BG176"/>
  <c r="BG180"/>
  <c r="BG268"/>
  <c r="BG274"/>
  <c r="BG290"/>
  <c r="BG314"/>
  <c r="BG325"/>
  <c r="BG332"/>
  <c r="BG338"/>
  <c r="BG393"/>
  <c r="BG434"/>
  <c r="BG452"/>
  <c r="BG455"/>
  <c r="BG142"/>
  <c r="BG145"/>
  <c r="BG148"/>
  <c r="BG157"/>
  <c r="BG169"/>
  <c r="BG174"/>
  <c r="BG182"/>
  <c r="BG192"/>
  <c r="BG215"/>
  <c r="BG217"/>
  <c r="BG221"/>
  <c r="BG243"/>
  <c r="BG247"/>
  <c r="BG251"/>
  <c r="BG256"/>
  <c r="BG279"/>
  <c r="BG284"/>
  <c r="BG293"/>
  <c r="BG296"/>
  <c r="BG302"/>
  <c r="BG305"/>
  <c r="BG308"/>
  <c r="BG311"/>
  <c r="BG322"/>
  <c r="BG323"/>
  <c r="BG328"/>
  <c r="BG335"/>
  <c r="BG347"/>
  <c r="BG350"/>
  <c r="BG368"/>
  <c r="BG371"/>
  <c r="BG374"/>
  <c r="BG384"/>
  <c r="BG399"/>
  <c r="BG402"/>
  <c r="BG411"/>
  <c r="BG414"/>
  <c r="BG427"/>
  <c r="BG431"/>
  <c r="BG468"/>
  <c r="J136" i="3"/>
  <c r="J102" s="1"/>
  <c r="E85" i="4"/>
  <c r="F95"/>
  <c r="F126"/>
  <c r="BG132"/>
  <c r="BG135"/>
  <c r="BG191"/>
  <c r="BG220"/>
  <c r="BG240"/>
  <c r="BG250"/>
  <c r="BG270"/>
  <c r="BG286"/>
  <c r="J93"/>
  <c r="BG138"/>
  <c r="BG166"/>
  <c r="BG193"/>
  <c r="BG196"/>
  <c r="BG201"/>
  <c r="BG222"/>
  <c r="BG226"/>
  <c r="BG230"/>
  <c r="BG232"/>
  <c r="BG243"/>
  <c r="BG246"/>
  <c r="BG253"/>
  <c r="BG261"/>
  <c r="BG264"/>
  <c r="BG267"/>
  <c r="BG276"/>
  <c r="BG234"/>
  <c r="BG256"/>
  <c r="BG273"/>
  <c r="BG279"/>
  <c r="BG282"/>
  <c r="J124" i="2"/>
  <c r="J100"/>
  <c r="F95" i="3"/>
  <c r="E120"/>
  <c r="BG143"/>
  <c r="BG163"/>
  <c r="BG198"/>
  <c r="BG230"/>
  <c r="BG248"/>
  <c r="BG266"/>
  <c r="BG294"/>
  <c r="BG306"/>
  <c r="BG312"/>
  <c r="BG137"/>
  <c r="BG222"/>
  <c r="BG285"/>
  <c r="BG309"/>
  <c r="BG318"/>
  <c r="BG321"/>
  <c r="BG330"/>
  <c r="BG343"/>
  <c r="BG350"/>
  <c r="BG354"/>
  <c r="J93"/>
  <c r="BG140"/>
  <c r="BG146"/>
  <c r="BG158"/>
  <c r="BG165"/>
  <c r="BG168"/>
  <c r="BG192"/>
  <c r="BG202"/>
  <c r="BG204"/>
  <c r="BG206"/>
  <c r="BG212"/>
  <c r="BG215"/>
  <c r="BG218"/>
  <c r="BG233"/>
  <c r="BG236"/>
  <c r="BG242"/>
  <c r="BG245"/>
  <c r="BG256"/>
  <c r="BG259"/>
  <c r="BG270"/>
  <c r="BG273"/>
  <c r="BG276"/>
  <c r="BG288"/>
  <c r="BG291"/>
  <c r="BG300"/>
  <c r="BG303"/>
  <c r="BG315"/>
  <c r="BG324"/>
  <c r="BG357"/>
  <c r="BG364"/>
  <c r="BG368"/>
  <c r="F96"/>
  <c r="BG173"/>
  <c r="BG194"/>
  <c r="BG225"/>
  <c r="BG239"/>
  <c r="BG252"/>
  <c r="BG263"/>
  <c r="BG279"/>
  <c r="BG282"/>
  <c r="BG297"/>
  <c r="BG327"/>
  <c r="BG333"/>
  <c r="BG336"/>
  <c r="BG339"/>
  <c r="BG347"/>
  <c r="BG361"/>
  <c r="BG370"/>
  <c r="BG373"/>
  <c r="F94" i="2"/>
  <c r="BG125"/>
  <c r="F93"/>
  <c r="E110"/>
  <c r="J116"/>
  <c r="AW96" i="1"/>
  <c r="AU109"/>
  <c r="AS97"/>
  <c r="J38" i="3"/>
  <c r="AW99" i="1" s="1"/>
  <c r="F41" i="4"/>
  <c r="BD100" i="1"/>
  <c r="F40" i="4"/>
  <c r="BC100" i="1" s="1"/>
  <c r="J38" i="5"/>
  <c r="AW102" i="1" s="1"/>
  <c r="F38" i="6"/>
  <c r="BA103" i="1" s="1"/>
  <c r="F37" i="6"/>
  <c r="AZ103" i="1" s="1"/>
  <c r="F35" i="7"/>
  <c r="AZ104" i="1" s="1"/>
  <c r="F38" i="8"/>
  <c r="BA106" i="1" s="1"/>
  <c r="F40" i="8"/>
  <c r="BC106" i="1" s="1"/>
  <c r="F35" i="10"/>
  <c r="AZ108" i="1" s="1"/>
  <c r="F37" i="13"/>
  <c r="BD112" i="1" s="1"/>
  <c r="F37" i="2"/>
  <c r="BB96" i="1" s="1"/>
  <c r="BB95" s="1"/>
  <c r="AX95" s="1"/>
  <c r="F40" i="3"/>
  <c r="BC99" i="1" s="1"/>
  <c r="F38" i="3"/>
  <c r="BA99" i="1" s="1"/>
  <c r="F37" i="4"/>
  <c r="AZ100" i="1" s="1"/>
  <c r="F41" i="5"/>
  <c r="BD102" i="1" s="1"/>
  <c r="F40" i="5"/>
  <c r="BC102" i="1" s="1"/>
  <c r="F36" i="7"/>
  <c r="BA104" i="1" s="1"/>
  <c r="F38" i="7"/>
  <c r="BC104" i="1" s="1"/>
  <c r="F37" i="8"/>
  <c r="AZ106" i="1" s="1"/>
  <c r="F40" i="9"/>
  <c r="BC107" i="1" s="1"/>
  <c r="F41" i="9"/>
  <c r="BD107" i="1" s="1"/>
  <c r="F36" i="10"/>
  <c r="BA108" i="1" s="1"/>
  <c r="F38" i="10"/>
  <c r="BC108" i="1" s="1"/>
  <c r="F36" i="12"/>
  <c r="BA111" i="1" s="1"/>
  <c r="J33" i="13"/>
  <c r="AV112" i="1" s="1"/>
  <c r="J34" i="13"/>
  <c r="AW112" i="1" s="1"/>
  <c r="F35" i="2"/>
  <c r="AZ96" i="1" s="1"/>
  <c r="AZ95" s="1"/>
  <c r="AV95" s="1"/>
  <c r="AT95" s="1"/>
  <c r="F37" i="3"/>
  <c r="AZ99" i="1"/>
  <c r="J38" i="4"/>
  <c r="AW100" i="1" s="1"/>
  <c r="F37" i="5"/>
  <c r="AZ102" i="1" s="1"/>
  <c r="J38" i="6"/>
  <c r="AW103" i="1" s="1"/>
  <c r="J37" i="6"/>
  <c r="AV103" i="1" s="1"/>
  <c r="F39" i="7"/>
  <c r="BD104" i="1" s="1"/>
  <c r="J37" i="8"/>
  <c r="AV106" i="1" s="1"/>
  <c r="F38" i="9"/>
  <c r="BA107" i="1" s="1"/>
  <c r="F37" i="9"/>
  <c r="AZ107" i="1" s="1"/>
  <c r="J36" i="10"/>
  <c r="AW108" i="1" s="1"/>
  <c r="F36" i="11"/>
  <c r="BA110" i="1" s="1"/>
  <c r="J35" i="11"/>
  <c r="AV110" i="1" s="1"/>
  <c r="AT110" s="1"/>
  <c r="BD109"/>
  <c r="BC109"/>
  <c r="F34" i="13"/>
  <c r="BA112" i="1"/>
  <c r="F33" i="13"/>
  <c r="AZ112" i="1"/>
  <c r="F36" i="13"/>
  <c r="BC112" i="1"/>
  <c r="AT96"/>
  <c r="J37" i="3"/>
  <c r="AV99" i="1" s="1"/>
  <c r="F41" i="3"/>
  <c r="BD99" i="1" s="1"/>
  <c r="F38" i="4"/>
  <c r="BA100" i="1" s="1"/>
  <c r="J37" i="4"/>
  <c r="AV100" i="1" s="1"/>
  <c r="F38" i="5"/>
  <c r="BA102" i="1" s="1"/>
  <c r="J37" i="5"/>
  <c r="AV102" i="1" s="1"/>
  <c r="F40" i="6"/>
  <c r="BC103" i="1" s="1"/>
  <c r="F41" i="6"/>
  <c r="BD103" i="1" s="1"/>
  <c r="J36" i="7"/>
  <c r="AW104" i="1" s="1"/>
  <c r="J35" i="7"/>
  <c r="AV104" i="1" s="1"/>
  <c r="J38" i="8"/>
  <c r="AW106" i="1" s="1"/>
  <c r="F41" i="8"/>
  <c r="BD106" i="1" s="1"/>
  <c r="J38" i="9"/>
  <c r="AW107" i="1" s="1"/>
  <c r="J37" i="9"/>
  <c r="AV107" i="1" s="1"/>
  <c r="J35" i="10"/>
  <c r="AV108" i="1" s="1"/>
  <c r="F39" i="10"/>
  <c r="BD108" i="1" s="1"/>
  <c r="F37" i="11"/>
  <c r="BB110" i="1" s="1"/>
  <c r="AT111"/>
  <c r="F35" i="12"/>
  <c r="AZ111" i="1"/>
  <c r="AZ109" s="1"/>
  <c r="AV109" s="1"/>
  <c r="F37" i="12"/>
  <c r="BB111" i="1"/>
  <c r="J123" i="2" l="1"/>
  <c r="J99" s="1"/>
  <c r="BK122"/>
  <c r="J122" s="1"/>
  <c r="T447" i="5"/>
  <c r="BK126" i="10"/>
  <c r="J126"/>
  <c r="J99"/>
  <c r="R130" i="6"/>
  <c r="R129" s="1"/>
  <c r="R447" i="5"/>
  <c r="R131" i="8"/>
  <c r="R130"/>
  <c r="T130" i="6"/>
  <c r="T129"/>
  <c r="P447" i="5"/>
  <c r="P127" i="7"/>
  <c r="P126" s="1"/>
  <c r="AU104" i="1" s="1"/>
  <c r="T135" i="3"/>
  <c r="T134"/>
  <c r="P130" i="6"/>
  <c r="P129"/>
  <c r="AU103" i="1"/>
  <c r="T136" i="5"/>
  <c r="T130" i="4"/>
  <c r="T129"/>
  <c r="R137" i="5"/>
  <c r="BK135" i="3"/>
  <c r="J135" s="1"/>
  <c r="J101" s="1"/>
  <c r="BK130" i="9"/>
  <c r="J130"/>
  <c r="J101" s="1"/>
  <c r="T127" i="7"/>
  <c r="T126"/>
  <c r="P137" i="5"/>
  <c r="P136" s="1"/>
  <c r="AU102" i="1" s="1"/>
  <c r="R135" i="3"/>
  <c r="R134"/>
  <c r="T131" i="8"/>
  <c r="T130"/>
  <c r="BK123" i="11"/>
  <c r="J123"/>
  <c r="J99" s="1"/>
  <c r="BK122" i="13"/>
  <c r="J122"/>
  <c r="J97"/>
  <c r="BK130" i="4"/>
  <c r="J130"/>
  <c r="J101"/>
  <c r="BK137" i="5"/>
  <c r="J137" s="1"/>
  <c r="J101" s="1"/>
  <c r="BK447"/>
  <c r="J447"/>
  <c r="J110" s="1"/>
  <c r="BK123" i="12"/>
  <c r="J123"/>
  <c r="J99"/>
  <c r="BK130" i="8"/>
  <c r="J130"/>
  <c r="J100"/>
  <c r="BK126" i="7"/>
  <c r="J126" s="1"/>
  <c r="J98" s="1"/>
  <c r="J130" i="6"/>
  <c r="J101"/>
  <c r="AS94" i="1"/>
  <c r="BC98"/>
  <c r="AY98"/>
  <c r="BA98"/>
  <c r="F39" i="5"/>
  <c r="BB102" i="1" s="1"/>
  <c r="AU98"/>
  <c r="AT99"/>
  <c r="BD98"/>
  <c r="AT100"/>
  <c r="AT102"/>
  <c r="BD101"/>
  <c r="BC101"/>
  <c r="AY101" s="1"/>
  <c r="AZ101"/>
  <c r="AV101"/>
  <c r="BA101"/>
  <c r="AW101" s="1"/>
  <c r="AT103"/>
  <c r="J34" i="6"/>
  <c r="AG103" i="1"/>
  <c r="F37" i="7"/>
  <c r="BB104" i="1" s="1"/>
  <c r="F37" i="10"/>
  <c r="BB108" i="1"/>
  <c r="AZ98"/>
  <c r="F39" i="4"/>
  <c r="BB100" i="1"/>
  <c r="F39" i="6"/>
  <c r="BB103" i="1" s="1"/>
  <c r="BD105"/>
  <c r="AZ105"/>
  <c r="AV105" s="1"/>
  <c r="BA105"/>
  <c r="AW105"/>
  <c r="AT107"/>
  <c r="AT108"/>
  <c r="BA109"/>
  <c r="AW109"/>
  <c r="AT109"/>
  <c r="AY109"/>
  <c r="BB109"/>
  <c r="AX109"/>
  <c r="AU105"/>
  <c r="F39" i="3"/>
  <c r="BB99" i="1" s="1"/>
  <c r="AT104"/>
  <c r="AT106"/>
  <c r="F39" i="8"/>
  <c r="BB106" i="1" s="1"/>
  <c r="BC105"/>
  <c r="AY105"/>
  <c r="F39" i="9"/>
  <c r="BB107" i="1" s="1"/>
  <c r="AT112"/>
  <c r="F35" i="13"/>
  <c r="BB112" i="1" s="1"/>
  <c r="J98" i="2" l="1"/>
  <c r="J32"/>
  <c r="R136" i="5"/>
  <c r="BK125" i="10"/>
  <c r="J125"/>
  <c r="J98" s="1"/>
  <c r="BK122" i="12"/>
  <c r="J122" s="1"/>
  <c r="J98" s="1"/>
  <c r="BK134" i="3"/>
  <c r="J134" s="1"/>
  <c r="J100" s="1"/>
  <c r="BK129" i="9"/>
  <c r="J129" s="1"/>
  <c r="J100" s="1"/>
  <c r="BK129" i="4"/>
  <c r="J129"/>
  <c r="J100" s="1"/>
  <c r="BK136" i="5"/>
  <c r="J136" s="1"/>
  <c r="J100" s="1"/>
  <c r="BK122" i="11"/>
  <c r="J122" s="1"/>
  <c r="J32" s="1"/>
  <c r="AG110" i="1" s="1"/>
  <c r="BK121" i="13"/>
  <c r="J121"/>
  <c r="J30" s="1"/>
  <c r="AG112" i="1" s="1"/>
  <c r="AN103"/>
  <c r="J43" i="6"/>
  <c r="AU101" i="1"/>
  <c r="AT101"/>
  <c r="BB105"/>
  <c r="AX105" s="1"/>
  <c r="BD97"/>
  <c r="AV98"/>
  <c r="AT105"/>
  <c r="BB98"/>
  <c r="AX98"/>
  <c r="J32" i="7"/>
  <c r="AG104" i="1" s="1"/>
  <c r="AN104" s="1"/>
  <c r="J34" i="8"/>
  <c r="AG106" i="1" s="1"/>
  <c r="AZ97"/>
  <c r="AV97" s="1"/>
  <c r="BC97"/>
  <c r="AY97" s="1"/>
  <c r="AW98"/>
  <c r="BB101"/>
  <c r="AX101"/>
  <c r="BA97"/>
  <c r="AW97" s="1"/>
  <c r="J41" i="2" l="1"/>
  <c r="AG96" i="1"/>
  <c r="J41" i="11"/>
  <c r="J96" i="13"/>
  <c r="J98" i="11"/>
  <c r="J39" i="13"/>
  <c r="J43" i="8"/>
  <c r="AN106" i="1"/>
  <c r="J41" i="7"/>
  <c r="AN110" i="1"/>
  <c r="AU97"/>
  <c r="AU94" s="1"/>
  <c r="AN112"/>
  <c r="BD94"/>
  <c r="W33" s="1"/>
  <c r="J34" i="3"/>
  <c r="AG99" i="1"/>
  <c r="AN99"/>
  <c r="J32" i="10"/>
  <c r="AG108" i="1" s="1"/>
  <c r="AN108" s="1"/>
  <c r="J34" i="4"/>
  <c r="J43" s="1"/>
  <c r="AZ94" i="1"/>
  <c r="W29"/>
  <c r="J34" i="5"/>
  <c r="AG102" i="1" s="1"/>
  <c r="J34" i="9"/>
  <c r="AG107" i="1"/>
  <c r="AN107"/>
  <c r="BB97"/>
  <c r="AX97" s="1"/>
  <c r="BA94"/>
  <c r="W30"/>
  <c r="J32" i="12"/>
  <c r="AG111" i="1" s="1"/>
  <c r="AN111" s="1"/>
  <c r="AT98"/>
  <c r="AT97"/>
  <c r="BC94"/>
  <c r="W32"/>
  <c r="AG95" l="1"/>
  <c r="AN95" s="1"/>
  <c r="AN96"/>
  <c r="J43" i="9"/>
  <c r="AG100" i="1"/>
  <c r="J43" i="5"/>
  <c r="J41" i="12"/>
  <c r="J41" i="10"/>
  <c r="J43" i="3"/>
  <c r="AN100" i="1"/>
  <c r="AN102"/>
  <c r="AG101"/>
  <c r="AN101" s="1"/>
  <c r="AG105"/>
  <c r="AN105" s="1"/>
  <c r="AG98"/>
  <c r="AG97" s="1"/>
  <c r="AN97" s="1"/>
  <c r="AV94"/>
  <c r="AK29" s="1"/>
  <c r="AG109"/>
  <c r="AN109"/>
  <c r="AY94"/>
  <c r="BB94"/>
  <c r="W31" s="1"/>
  <c r="AW94"/>
  <c r="AK30" s="1"/>
  <c r="AN98" l="1"/>
  <c r="AG94"/>
  <c r="AK26" s="1"/>
  <c r="AK35" s="1"/>
  <c r="AT94"/>
  <c r="AN94" s="1"/>
  <c r="AX94"/>
</calcChain>
</file>

<file path=xl/sharedStrings.xml><?xml version="1.0" encoding="utf-8"?>
<sst xmlns="http://schemas.openxmlformats.org/spreadsheetml/2006/main" count="20650" uniqueCount="1340">
  <si>
    <t>Export Komplet</t>
  </si>
  <si>
    <t/>
  </si>
  <si>
    <t>2.0</t>
  </si>
  <si>
    <t>ZAMOK</t>
  </si>
  <si>
    <t>False</t>
  </si>
  <si>
    <t>{10fdd51e-7c79-458a-9263-fa8487a72e89}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</si>
  <si>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</si>
  <si>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</si>
  <si>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</si>
  <si>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</si>
  <si>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</si>
  <si>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</si>
  <si>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</si>
  <si>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</si>
  <si>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</si>
  <si>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</si>
  <si>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</si>
  <si>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Veřejná infrastruktura Obytná zóna - NOVÁ DUKLA</t>
  </si>
  <si>
    <t>KSO:</t>
  </si>
  <si>
    <t>CC-CZ:</t>
  </si>
  <si>
    <t>Místo:</t>
  </si>
  <si>
    <t>Ústí nad Orlicí</t>
  </si>
  <si>
    <t>Datum:</t>
  </si>
  <si>
    <t>20. 2. 2023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</si>
  <si>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</si>
  <si>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</si>
  <si>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</si>
  <si>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</si>
  <si>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</si>
  <si>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</si>
  <si>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</si>
  <si>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Pravec František</t>
  </si>
  <si>
    <t>True</t>
  </si>
  <si>
    <t>Zpracovatel:</t>
  </si>
  <si>
    <t>Kašparová Věra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</si>
  <si>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</si>
  <si>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</si>
  <si>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</si>
  <si>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</si>
  <si>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</si>
  <si>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</si>
  <si>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</si>
  <si>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</si>
  <si>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</si>
  <si>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</si>
  <si>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</si>
  <si>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</si>
  <si>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</si>
  <si>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</si>
  <si>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</si>
  <si>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</si>
  <si>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</si>
  <si>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</si>
  <si>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</si>
  <si>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</si>
  <si>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</si>
  <si>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</si>
  <si>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</si>
  <si>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</si>
  <si>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</si>
  <si>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</si>
  <si>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</si>
  <si>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</si>
  <si>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</si>
  <si>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</si>
  <si>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</si>
  <si>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</si>
  <si>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</si>
  <si>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</si>
  <si>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</si>
  <si>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</si>
  <si>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</si>
  <si>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</si>
  <si>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</si>
  <si>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</si>
  <si>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</si>
  <si>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</si>
  <si>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</si>
  <si>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</si>
  <si>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</si>
  <si>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101</t>
  </si>
  <si>
    <t>SO101-103-Komunikace,chodníky,vjezdy na pozemky,parkoviště</t>
  </si>
  <si>
    <t>STA</t>
  </si>
  <si>
    <t>1</t>
  </si>
  <si>
    <t>{16e88105-2044-4d31-8491-f0fc30d286cd}</t>
  </si>
  <si>
    <t>2</t>
  </si>
  <si>
    <t>/</t>
  </si>
  <si>
    <t>103</t>
  </si>
  <si>
    <t>Soupis</t>
  </si>
  <si>
    <t>{44b42831-177c-4d25-b316-0a83c354345d}</t>
  </si>
  <si>
    <t>827 21</t>
  </si>
  <si>
    <t>SO 301</t>
  </si>
  <si>
    <t>SO 301 Dešťová kanalizace</t>
  </si>
  <si>
    <t>{25b1ffa5-4f2f-4e33-9d01-40085aa6850a}</t>
  </si>
  <si>
    <t>Dešťová stoka DB-1</t>
  </si>
  <si>
    <t>{d2c51b34-25bc-47f2-9cfd-ee3e05055384}</t>
  </si>
  <si>
    <t>1.1</t>
  </si>
  <si>
    <t>3</t>
  </si>
  <si>
    <t>{8f4a385b-72d5-46c5-a9a2-d568aec5d19b}</t>
  </si>
  <si>
    <t>1.2</t>
  </si>
  <si>
    <t>Kanalizační přípojky dešťová stoka DB-1</t>
  </si>
  <si>
    <t>{1ace7bd6-f401-4c07-9d9c-58856a633a6d}</t>
  </si>
  <si>
    <t>Dešťová stoka DB-2</t>
  </si>
  <si>
    <t>{adbcf744-672b-4ea2-8e34-58c7a62c5319}</t>
  </si>
  <si>
    <t>2.1</t>
  </si>
  <si>
    <t>{56e21d6c-b2b4-4ff0-ba4b-19c14e04d1e3}</t>
  </si>
  <si>
    <t>2.2</t>
  </si>
  <si>
    <t>Kanalizační přípojky dešťová stoka DB-2</t>
  </si>
  <si>
    <t>{295da404-2cdd-4382-a4fb-5782d883b6f6}</t>
  </si>
  <si>
    <t>Dešťová stoka DB-3</t>
  </si>
  <si>
    <t>{f6f9994b-a1ef-49fd-b4c2-18f339874bb1}</t>
  </si>
  <si>
    <t>4</t>
  </si>
  <si>
    <t>Dešťová stoka DA</t>
  </si>
  <si>
    <t>{e433f9a7-b65f-48ee-99a3-c636e9d5df54}</t>
  </si>
  <si>
    <t>4.1</t>
  </si>
  <si>
    <t>{5522ed32-15d1-4954-a8a1-46b550ade399}</t>
  </si>
  <si>
    <t>4.2</t>
  </si>
  <si>
    <t>Kanalizační přípojky dešťová stoka DA</t>
  </si>
  <si>
    <t>{888d24bb-6cc6-4e63-8467-bccd04257b54}</t>
  </si>
  <si>
    <t>5</t>
  </si>
  <si>
    <t>Přípojky UV  jednotná stoka A</t>
  </si>
  <si>
    <t>{bc1ed4be-2463-4586-a9df-5f27f85f072b}</t>
  </si>
  <si>
    <t>SO 501</t>
  </si>
  <si>
    <t>SO 501-01 – STL PLYNOVODY, SO 501-02  PILÍŘKY PRO HUP A ELEKTROMĚROVÉ PILÍŘE</t>
  </si>
  <si>
    <t>{0fff7fbe-3ece-4849-ae40-8992bc710288}</t>
  </si>
  <si>
    <t>01</t>
  </si>
  <si>
    <t>SO 501-01 – STL PLYNOVODY</t>
  </si>
  <si>
    <t>{ad514fe0-037f-4c00-837c-7f40221803f2}</t>
  </si>
  <si>
    <t>02</t>
  </si>
  <si>
    <t>SO 501-02  PILÍŘKY PRO HUP A ELEKTROMĚROVÉ PILÍŘE</t>
  </si>
  <si>
    <t>{e57f3ef6-13ef-4b4e-8c83-b34678fbddc7}</t>
  </si>
  <si>
    <t>VRN</t>
  </si>
  <si>
    <t xml:space="preserve">Vedlejší náklady stavby </t>
  </si>
  <si>
    <t>VON</t>
  </si>
  <si>
    <t>{dc953669-b7a1-4ae1-835e-31fc759b2d55}</t>
  </si>
  <si>
    <t>KRYCÍ LIST SOUPISU PRACÍ</t>
  </si>
  <si>
    <t>Objekt:</t>
  </si>
  <si>
    <t>SO 101 - SO101-103-Komunikace,chodníky,vjezdy na pozemky,parkoviště</t>
  </si>
  <si>
    <t>Soupis:</t>
  </si>
  <si>
    <t>103 - SO101-103-Komunikace,chodníky,vjezdy na pozemky,parkoviště</t>
  </si>
  <si>
    <t>2223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</si>
  <si>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</si>
  <si>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</si>
  <si>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</si>
  <si>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</si>
  <si>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</si>
  <si>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</si>
  <si>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</si>
  <si>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</si>
  <si>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</si>
  <si>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</si>
  <si>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</si>
  <si>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</si>
  <si>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</si>
  <si>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</si>
  <si>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</si>
  <si>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</si>
  <si>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</si>
  <si>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</si>
  <si>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</si>
  <si>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</si>
  <si>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</si>
  <si>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</si>
  <si>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</si>
  <si>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Komunikace</t>
  </si>
  <si>
    <t>K</t>
  </si>
  <si>
    <t>5648610111</t>
  </si>
  <si>
    <t>komplet</t>
  </si>
  <si>
    <t>-319416838</t>
  </si>
  <si>
    <t>VV</t>
  </si>
  <si>
    <t>"samostatný rozpočet SO101-103-Komunikace,chodníky,vjezdy na pozemky,parkoviště"</t>
  </si>
  <si>
    <t>LOZE</t>
  </si>
  <si>
    <t>32,82</t>
  </si>
  <si>
    <t>OBSYP</t>
  </si>
  <si>
    <t>1,1*0,6*145,0</t>
  </si>
  <si>
    <t>148,08</t>
  </si>
  <si>
    <t>odvoz_suti</t>
  </si>
  <si>
    <t>0,312</t>
  </si>
  <si>
    <t>pazeni_</t>
  </si>
  <si>
    <t>799,7</t>
  </si>
  <si>
    <t>SL_300</t>
  </si>
  <si>
    <t>148</t>
  </si>
  <si>
    <t>SL_600</t>
  </si>
  <si>
    <t>40</t>
  </si>
  <si>
    <t>sypanina</t>
  </si>
  <si>
    <t>346,701</t>
  </si>
  <si>
    <t>SO 301 - SO 301 Dešťová kanalizace</t>
  </si>
  <si>
    <t>štěrk</t>
  </si>
  <si>
    <t>123,969</t>
  </si>
  <si>
    <t>štěrk_kom</t>
  </si>
  <si>
    <t>189,912</t>
  </si>
  <si>
    <t>1 - Dešťová stoka DB-1</t>
  </si>
  <si>
    <t>vod_přem</t>
  </si>
  <si>
    <t>383,994</t>
  </si>
  <si>
    <t>Úroveň 3:</t>
  </si>
  <si>
    <t>vytlač</t>
  </si>
  <si>
    <t>Součet</t>
  </si>
  <si>
    <t>194,082</t>
  </si>
  <si>
    <t>1.1 - Dešťová stoka DB-1</t>
  </si>
  <si>
    <t>zepráce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</si>
  <si>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</si>
  <si>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</si>
  <si>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</si>
  <si>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</si>
  <si>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</si>
  <si>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99 - Přesun hmot</t>
  </si>
  <si>
    <t xml:space="preserve">    997 - Přesun sutě</t>
  </si>
  <si>
    <t xml:space="preserve">    998 - Přesun hmot</t>
  </si>
  <si>
    <t>Zemní práce</t>
  </si>
  <si>
    <t>113107322</t>
  </si>
  <si>
    <t>Odstranění podkladu z kameniva drceného tl 200 mm strojně pl do 50 m2</t>
  </si>
  <si>
    <t>m2</t>
  </si>
  <si>
    <t>CS ÚRS 2022 02</t>
  </si>
  <si>
    <t>1848261638</t>
  </si>
  <si>
    <t>"viz.příloha D.01.04.1  Technická zpráva"</t>
  </si>
  <si>
    <t>"štěrk" 0,90*1,1</t>
  </si>
  <si>
    <t>115101201</t>
  </si>
  <si>
    <t>Čerpání vody na dopravní výšku do 10 m průměrný přítok do 500 l/min</t>
  </si>
  <si>
    <t>hod</t>
  </si>
  <si>
    <t>777471894</t>
  </si>
  <si>
    <t>"viz.příloha D.01.04.1 Technická zpráva"</t>
  </si>
  <si>
    <t>94</t>
  </si>
  <si>
    <t>115101301</t>
  </si>
  <si>
    <t>Pohotovost čerpací soupravy pro dopravní výšku do 10 m přítok do 500 l/min</t>
  </si>
  <si>
    <t>den</t>
  </si>
  <si>
    <t>-1318719203</t>
  </si>
  <si>
    <t>9,4</t>
  </si>
  <si>
    <t>132254206</t>
  </si>
  <si>
    <t>Hloubení zapažených rýh š do 2000 mm v hornině třídy těžitelnosti I skupiny 3 objem do 5000 m3</t>
  </si>
  <si>
    <t>m3</t>
  </si>
  <si>
    <t>-1430927578</t>
  </si>
  <si>
    <t>"výpis objemu zemních prací"</t>
  </si>
  <si>
    <t>"stoka DB-1" 462,18</t>
  </si>
  <si>
    <t xml:space="preserve">"rozšíření pro š." </t>
  </si>
  <si>
    <t>(6,25-(2,5*1,1))*5,18</t>
  </si>
  <si>
    <t>(6,25-(2,5*1,4))*4,65</t>
  </si>
  <si>
    <t>-"štěrk" 0,90*1,1*0,20</t>
  </si>
  <si>
    <t>-"ornice" (147,1*1,1*0,35)-(40*1,4*0,35)</t>
  </si>
  <si>
    <t>-"podorničí" (147,1*1,1*0,15)-(40*1,4*0,15)</t>
  </si>
  <si>
    <t>zepráce*1,0</t>
  </si>
  <si>
    <t>151811131</t>
  </si>
  <si>
    <t>Osazení pažicího boxu hl výkopu do 4 m š do 1,2 m</t>
  </si>
  <si>
    <t>1043651644</t>
  </si>
  <si>
    <t>"stoka DB-1" 108,9+690,8</t>
  </si>
  <si>
    <t>6</t>
  </si>
  <si>
    <t>151811231</t>
  </si>
  <si>
    <t>Odstranění pažicího boxu hl výkopu do 4 m š do 1,2 m</t>
  </si>
  <si>
    <t>1026152178</t>
  </si>
  <si>
    <t>7</t>
  </si>
  <si>
    <t>162351104</t>
  </si>
  <si>
    <t>Vodorovné přemístění přes 500 do 1000 m výkopku/sypaniny z horniny třídy těžitelnosti I skupiny 1 až 3</t>
  </si>
  <si>
    <t>796646890</t>
  </si>
  <si>
    <t>"přemístění výkopku na meziskládku"</t>
  </si>
  <si>
    <t>8</t>
  </si>
  <si>
    <t>162651112</t>
  </si>
  <si>
    <t>Vodorovné přemístění přes 4 000 do 5000 m výkopku/sypaniny z horniny třídy těžitelnosti I skupiny 1 až 3</t>
  </si>
  <si>
    <t>673487660</t>
  </si>
  <si>
    <t>"ornice" 187,1*3,0*0,35</t>
  </si>
  <si>
    <t>"podorničí" 187,1*3,0*0,15</t>
  </si>
  <si>
    <t>9</t>
  </si>
  <si>
    <t>162751117</t>
  </si>
  <si>
    <t>Vodorovné přemístění přes 9 000 do 10000 m výkopku/sypaniny z horniny třídy těžitelnosti I skupiny 1 až 3</t>
  </si>
  <si>
    <t>1507215229</t>
  </si>
  <si>
    <t>"Vytlačená kubatura :"</t>
  </si>
  <si>
    <t xml:space="preserve">"lože pod potrubí" </t>
  </si>
  <si>
    <t>"stoka DB-1 - D300" 148,0*1,1*0,15</t>
  </si>
  <si>
    <t>"stoka DB-1 - DN600" 40*1,4*0,15</t>
  </si>
  <si>
    <t>Mezisoučet</t>
  </si>
  <si>
    <t xml:space="preserve">"obsyp potrubí" </t>
  </si>
  <si>
    <t>"stoka DB-1 - DN300"  148,0*1,1*0,60</t>
  </si>
  <si>
    <t>"stoka DB-1 - DN600" 40*1,4*0,90</t>
  </si>
  <si>
    <t>"kanal. š. bet."</t>
  </si>
  <si>
    <t>3,14*(1,200)^2/4*9,83</t>
  </si>
  <si>
    <t>"podklad deska  kan.šachet bet." (3,14*(1,875)^2/4*0,15)*5</t>
  </si>
  <si>
    <t>"zásyp v komunikaci" zepráce-vytlač</t>
  </si>
  <si>
    <t>"přemístění výkopku na skládku určenou investorem" vod_přem</t>
  </si>
  <si>
    <t>10</t>
  </si>
  <si>
    <t>162751119</t>
  </si>
  <si>
    <t>Příplatek k vodorovnému přemístění výkopku/sypaniny z horniny třídy těžitelnosti I skupiny 1 až 3 ZKD 1000 m přes 10000 m</t>
  </si>
  <si>
    <t>1742608907</t>
  </si>
  <si>
    <t>vod_přem*1</t>
  </si>
  <si>
    <t>11</t>
  </si>
  <si>
    <t>167151111</t>
  </si>
  <si>
    <t>Nakládání výkopku z hornin třídy těžitelnosti I skupiny 1 až 3 přes 100 m3</t>
  </si>
  <si>
    <t>-1067563665</t>
  </si>
  <si>
    <t>"nakládání výkopku - odvoz na meziskládku" vod_přem</t>
  </si>
  <si>
    <t>"nakládání výkopku z meziskládky" vod_přem</t>
  </si>
  <si>
    <t>12</t>
  </si>
  <si>
    <t>171251201</t>
  </si>
  <si>
    <t>Uložení sypaniny na skládky nebo meziskládky</t>
  </si>
  <si>
    <t>-1455153358</t>
  </si>
  <si>
    <t>"uložení sypaniny na meziskládku" vod_přem</t>
  </si>
  <si>
    <t>"uložení sypaniny na skládku určenou investorem" vod_přem</t>
  </si>
  <si>
    <t>13</t>
  </si>
  <si>
    <t>171201231</t>
  </si>
  <si>
    <t>Poplatek za uložení zeminy a kamení na recyklační skládce (skládkovné) kód odpadu 17 05 04</t>
  </si>
  <si>
    <t>t</t>
  </si>
  <si>
    <t>-2140683753</t>
  </si>
  <si>
    <t>vod_přem*1,8</t>
  </si>
  <si>
    <t>14</t>
  </si>
  <si>
    <t>174151101</t>
  </si>
  <si>
    <t>Zásyp jam, šachet rýh nebo kolem objektů sypaninou se zhutněním</t>
  </si>
  <si>
    <t>536522066</t>
  </si>
  <si>
    <t>zepráce-vytlač</t>
  </si>
  <si>
    <t>175151101</t>
  </si>
  <si>
    <t>Obsypání potrubí strojně sypaninou bez prohození, uloženou do 3 m</t>
  </si>
  <si>
    <t>-1395771225</t>
  </si>
  <si>
    <t>3,14*(0,324)^2/4*148,0</t>
  </si>
  <si>
    <t>3,14*(0,616)^2/4*40,0</t>
  </si>
  <si>
    <t>OBSYP-24,111</t>
  </si>
  <si>
    <t>16</t>
  </si>
  <si>
    <t>M</t>
  </si>
  <si>
    <t>58344197</t>
  </si>
  <si>
    <t>štěrkodrť frakce 0/63</t>
  </si>
  <si>
    <t>1787173401</t>
  </si>
  <si>
    <t>"viz.příloha D.01.04.6 Uložení potrubí"</t>
  </si>
  <si>
    <t>štěrk_kom*1,8</t>
  </si>
  <si>
    <t>17</t>
  </si>
  <si>
    <t>58333651</t>
  </si>
  <si>
    <t>kamenivo těžené hrubé frakce 8/16</t>
  </si>
  <si>
    <t>-179939632</t>
  </si>
  <si>
    <t>štěrk*1,8</t>
  </si>
  <si>
    <t>18</t>
  </si>
  <si>
    <t>206545703</t>
  </si>
  <si>
    <t>"přesun sypaniny, netýká se přesunu hmot"</t>
  </si>
  <si>
    <t>štěrk+LOZE+štěrk_kom</t>
  </si>
  <si>
    <t>19</t>
  </si>
  <si>
    <t>162451106</t>
  </si>
  <si>
    <t>Vodorovné přemístění přes 1 500 do 2000 m výkopku/sypaniny z horniny třídy těžitelnosti I skupiny 1 až 3</t>
  </si>
  <si>
    <t>-1230864137</t>
  </si>
  <si>
    <t>Svislé a kompletní konstrukce</t>
  </si>
  <si>
    <t>20</t>
  </si>
  <si>
    <t>359901211</t>
  </si>
  <si>
    <t>Monitoring stoky jakékoli výšky na nové kanalizaci</t>
  </si>
  <si>
    <t>m</t>
  </si>
  <si>
    <t>-1263223861</t>
  </si>
  <si>
    <t>"včetně přípojek"</t>
  </si>
  <si>
    <t>188,0</t>
  </si>
  <si>
    <t>Vodorovné konstrukce</t>
  </si>
  <si>
    <t>451541111</t>
  </si>
  <si>
    <t>Lože pod potrubí otevřený výkop ze štěrkodrtě</t>
  </si>
  <si>
    <t>-45858876</t>
  </si>
  <si>
    <t>22</t>
  </si>
  <si>
    <t>452112121</t>
  </si>
  <si>
    <t>Osazení betonových prstenců nebo rámů v do 200 mm</t>
  </si>
  <si>
    <t>kus</t>
  </si>
  <si>
    <t>1527682463</t>
  </si>
  <si>
    <t>"viz.příloha D.01.04.1 Technická zpráva, příloha D.01.04.4 Kanalizační šachty"</t>
  </si>
  <si>
    <t>2+1+3+4</t>
  </si>
  <si>
    <t>23</t>
  </si>
  <si>
    <t>59224011</t>
  </si>
  <si>
    <t>prstenec šachtový vyrovnávací betonový 625x100x60mm</t>
  </si>
  <si>
    <t>-13507882</t>
  </si>
  <si>
    <t>2*1,01</t>
  </si>
  <si>
    <t>24</t>
  </si>
  <si>
    <t>59224012</t>
  </si>
  <si>
    <t>prstenec šachtový vyrovnávací betonový 625x100x80mm</t>
  </si>
  <si>
    <t>-2019028459</t>
  </si>
  <si>
    <t>1*1,01</t>
  </si>
  <si>
    <t>25</t>
  </si>
  <si>
    <t>59224013</t>
  </si>
  <si>
    <t>prstenec šachtový vyrovnávací betonový 625x100x100mm</t>
  </si>
  <si>
    <t>-203844553</t>
  </si>
  <si>
    <t>3*1,01</t>
  </si>
  <si>
    <t>26</t>
  </si>
  <si>
    <t>592240131</t>
  </si>
  <si>
    <t>prstenec šachtový vyrovnávací betonový 625x100x120mm</t>
  </si>
  <si>
    <t>1578881329</t>
  </si>
  <si>
    <t>4*1,01</t>
  </si>
  <si>
    <t>27</t>
  </si>
  <si>
    <t>457311118</t>
  </si>
  <si>
    <t>Vyrovnávací nebo spádový beton C 30/37 včetně úpravy povrchu</t>
  </si>
  <si>
    <t>1662799047</t>
  </si>
  <si>
    <t>"viz. příloha D.01.04.1 Technická zpráva, příloha D.01.04.7 Šachty s regulovaným odtokem"</t>
  </si>
  <si>
    <t>"šachta ŠDB1-1 - spádový beton" 3,14*(1,0)^2/4*0,10*0,5</t>
  </si>
  <si>
    <t>28</t>
  </si>
  <si>
    <t>564861011</t>
  </si>
  <si>
    <t>Podklad ze štěrkodrtě ŠD plochy do 100 m2 tl 200 mm</t>
  </si>
  <si>
    <t>-489199860</t>
  </si>
  <si>
    <t>Trubní vedení</t>
  </si>
  <si>
    <t>29</t>
  </si>
  <si>
    <t>871372111</t>
  </si>
  <si>
    <t>Montáž kanalizačního potrubí z laminátových trub DN 300 se spojkami v otevřeném výkopu</t>
  </si>
  <si>
    <t>1464107278</t>
  </si>
  <si>
    <t>"stoka DB-1" 148,0</t>
  </si>
  <si>
    <t>30</t>
  </si>
  <si>
    <t>28641262</t>
  </si>
  <si>
    <t>roury z odstředivě litého laminátu PN 1 SN 10000 se spojkou DN 300</t>
  </si>
  <si>
    <t>1749160285</t>
  </si>
  <si>
    <t>"cena včetně spojky"</t>
  </si>
  <si>
    <t>SL_300*1,015</t>
  </si>
  <si>
    <t>31</t>
  </si>
  <si>
    <t>871442111</t>
  </si>
  <si>
    <t>Montáž kanalizačního potrubí z laminátových trub DN 600 se spojkami v otevřeném výkopu</t>
  </si>
  <si>
    <t>361634454</t>
  </si>
  <si>
    <t>"stoka DB-1 - retenční objekt RN-1" 40,0</t>
  </si>
  <si>
    <t>32</t>
  </si>
  <si>
    <t>28641270</t>
  </si>
  <si>
    <t>roury z odstředivě litého laminátu PN 1 SN 10000 se spojkou DN 600</t>
  </si>
  <si>
    <t>1107330539</t>
  </si>
  <si>
    <t>SL_600*1,015</t>
  </si>
  <si>
    <t>33</t>
  </si>
  <si>
    <t>8713721111</t>
  </si>
  <si>
    <t xml:space="preserve">Doprava kanalizačního potrubí ze sklolaminátových trub </t>
  </si>
  <si>
    <t>1616983739</t>
  </si>
  <si>
    <t>"stoka DB-1" 188,0</t>
  </si>
  <si>
    <t>34</t>
  </si>
  <si>
    <t>877375121</t>
  </si>
  <si>
    <t>Výřez a montáž tvarovek odbočných na potrubí z kanalizačních trub z PVC DN 300</t>
  </si>
  <si>
    <t>1291320338</t>
  </si>
  <si>
    <t>15+4</t>
  </si>
  <si>
    <t>35</t>
  </si>
  <si>
    <t>286414531</t>
  </si>
  <si>
    <t>odbočka StandarD Connex DN 300/200</t>
  </si>
  <si>
    <t>1764756326</t>
  </si>
  <si>
    <t>4*1,015</t>
  </si>
  <si>
    <t>36</t>
  </si>
  <si>
    <t>286414532</t>
  </si>
  <si>
    <t>odbočka StandarD Connex DN 300/160</t>
  </si>
  <si>
    <t>1797014948</t>
  </si>
  <si>
    <t>15*1,015</t>
  </si>
  <si>
    <t>37</t>
  </si>
  <si>
    <t>8773951211</t>
  </si>
  <si>
    <t>Výřez a montáž tvarovek odbočných na potrubí z kanalizačních trub z PVC DN 600</t>
  </si>
  <si>
    <t>-1959616781</t>
  </si>
  <si>
    <t>38</t>
  </si>
  <si>
    <t>286414571</t>
  </si>
  <si>
    <t>odbočka StandarD Connex DN 600/160</t>
  </si>
  <si>
    <t>1066283592</t>
  </si>
  <si>
    <t>3*1,015</t>
  </si>
  <si>
    <t>39</t>
  </si>
  <si>
    <t>831263195</t>
  </si>
  <si>
    <t>Příplatek za zřízení kanalizační přípojky DN 100 až 300</t>
  </si>
  <si>
    <t>2094474121</t>
  </si>
  <si>
    <t>18+4</t>
  </si>
  <si>
    <t>877355211</t>
  </si>
  <si>
    <t>Montáž tvarovek z tvrdého PVC-systém KG nebo z polypropylenu-systém KG 2000 jednoosé DN 200</t>
  </si>
  <si>
    <t>282325386</t>
  </si>
  <si>
    <t>41</t>
  </si>
  <si>
    <t>28611364</t>
  </si>
  <si>
    <t>koleno kanalizace PVC KG 200x15°</t>
  </si>
  <si>
    <t>-1103682357</t>
  </si>
  <si>
    <t>42</t>
  </si>
  <si>
    <t>877315211</t>
  </si>
  <si>
    <t>Montáž tvarovek z tvrdého PVC-systém KG nebo z polypropylenu-systém KG 2000 jednoosé DN 150</t>
  </si>
  <si>
    <t>2058732141</t>
  </si>
  <si>
    <t>43</t>
  </si>
  <si>
    <t>28611361</t>
  </si>
  <si>
    <t>koleno kanalizační PVC KG 160x45°</t>
  </si>
  <si>
    <t>297932223</t>
  </si>
  <si>
    <t>18*1,015</t>
  </si>
  <si>
    <t>44</t>
  </si>
  <si>
    <t>894138001</t>
  </si>
  <si>
    <t>Příplatek ZKD 0,60 m výšky vstupu na stokách</t>
  </si>
  <si>
    <t>640457791</t>
  </si>
  <si>
    <t>45</t>
  </si>
  <si>
    <t>894411121</t>
  </si>
  <si>
    <t>Zřízení šachet kanalizačních z betonových dílců na potrubí DN nad 200 do 300 dno beton tř. C 25/30</t>
  </si>
  <si>
    <t>-635912290</t>
  </si>
  <si>
    <t>46</t>
  </si>
  <si>
    <t>894411151</t>
  </si>
  <si>
    <t>Zřízení šachet kanalizačních z betonových dílců na potrubí DN 600 dno beton tř. C 25/30</t>
  </si>
  <si>
    <t>-842825566</t>
  </si>
  <si>
    <t>47</t>
  </si>
  <si>
    <t>899104112</t>
  </si>
  <si>
    <t>Osazení poklopů litinových nebo ocelových včetně rámů pro třídu zatížení D400, E600</t>
  </si>
  <si>
    <t>-2123468213</t>
  </si>
  <si>
    <t>48</t>
  </si>
  <si>
    <t>55241030</t>
  </si>
  <si>
    <t>poklop šachtový litinový kruhový DN 600 bez ventilace tř D400 pro intenzivní provoz</t>
  </si>
  <si>
    <t>-874137458</t>
  </si>
  <si>
    <t>49</t>
  </si>
  <si>
    <t>59224312</t>
  </si>
  <si>
    <t>kónus šachetní betonový kapsové plastové stupadlo 100x62,5x58cm</t>
  </si>
  <si>
    <t>-408952460</t>
  </si>
  <si>
    <t>50</t>
  </si>
  <si>
    <t>59224315</t>
  </si>
  <si>
    <t>deska betonová zákrytová pro kruhové šachty 100/62,5 x 16,5 cm</t>
  </si>
  <si>
    <t>334727489</t>
  </si>
  <si>
    <t>51</t>
  </si>
  <si>
    <t>59224050</t>
  </si>
  <si>
    <t>skruž pro kanalizační šachty se zabudovanými stupadly 100 x 25 x 12 cm</t>
  </si>
  <si>
    <t>-1651609757</t>
  </si>
  <si>
    <t>52</t>
  </si>
  <si>
    <t>59224051</t>
  </si>
  <si>
    <t>skruž pro kanalizační šachty se zabudovanými stupadly 100 x 50 x 12 cm</t>
  </si>
  <si>
    <t>-2077160399</t>
  </si>
  <si>
    <t>53</t>
  </si>
  <si>
    <t>59224348</t>
  </si>
  <si>
    <t>těsnění elastomerové pro spojení šachetních dílů DN 1000</t>
  </si>
  <si>
    <t>2140236832</t>
  </si>
  <si>
    <t>54</t>
  </si>
  <si>
    <t>892372121</t>
  </si>
  <si>
    <t>Tlaková zkouška vzduchem potrubí DN 300 těsnícím vakem ucpávkovým</t>
  </si>
  <si>
    <t>úsek</t>
  </si>
  <si>
    <t>-1551555984</t>
  </si>
  <si>
    <t>55</t>
  </si>
  <si>
    <t>892442121</t>
  </si>
  <si>
    <t>Tlaková zkouška vzduchem potrubí DN 600 těsnícím vakem ucpávkovým</t>
  </si>
  <si>
    <t>-1875434771</t>
  </si>
  <si>
    <t>56</t>
  </si>
  <si>
    <t>899331111</t>
  </si>
  <si>
    <t>Výšková úprava uličního vstupu nebo vpusti do 200 mm zvýšením poklopu</t>
  </si>
  <si>
    <t>-368705444</t>
  </si>
  <si>
    <t>Ostatní konstrukce a práce-bourání</t>
  </si>
  <si>
    <t>57</t>
  </si>
  <si>
    <t>953334112</t>
  </si>
  <si>
    <t>Bobtnavý pásek do pracovních spar betonových kcí bentonitový 15 x 10 mm</t>
  </si>
  <si>
    <t>-1705744097</t>
  </si>
  <si>
    <t>"utěsnění prostupu ve stěně stáv. šachty pro napojení stoky DB-1"</t>
  </si>
  <si>
    <t>3,14*0,324</t>
  </si>
  <si>
    <t>58</t>
  </si>
  <si>
    <t>585620430</t>
  </si>
  <si>
    <t>malta specialní nesmrštivá PCI Repaflow® EP Plus bal. 25  kg</t>
  </si>
  <si>
    <t>kg</t>
  </si>
  <si>
    <t>-1914451900</t>
  </si>
  <si>
    <t>"utěsnění prostupu" 5,0</t>
  </si>
  <si>
    <t>59</t>
  </si>
  <si>
    <t>977151129</t>
  </si>
  <si>
    <t>Jádrové vrty diamantovými korunkami do D 350 mm do stavebních materiálů</t>
  </si>
  <si>
    <t>-436378856</t>
  </si>
  <si>
    <t>"napojení do stávající šachty" 0,12</t>
  </si>
  <si>
    <t>99</t>
  </si>
  <si>
    <t>Přesun hmot</t>
  </si>
  <si>
    <t>60</t>
  </si>
  <si>
    <t>998276101</t>
  </si>
  <si>
    <t>Přesun hmot pro trubní vedení z trub z plastických hmot otevřený výkop</t>
  </si>
  <si>
    <t>1652074996</t>
  </si>
  <si>
    <t>30,599-0,455</t>
  </si>
  <si>
    <t>997</t>
  </si>
  <si>
    <t>Přesun sutě</t>
  </si>
  <si>
    <t>61</t>
  </si>
  <si>
    <t>997221551</t>
  </si>
  <si>
    <t>Vodorovná doprava suti ze sypkých materiálů do 1 km</t>
  </si>
  <si>
    <t>-1716730825</t>
  </si>
  <si>
    <t>"odvoz suti na meziskládku" 0,312</t>
  </si>
  <si>
    <t>"odvoz suti na skládku určenou investorem" odvoz_suti</t>
  </si>
  <si>
    <t>62</t>
  </si>
  <si>
    <t>997221559</t>
  </si>
  <si>
    <t>Příplatek ZKD 1 km u vodorovné dopravy suti ze sypkých materiálů</t>
  </si>
  <si>
    <t>581743941</t>
  </si>
  <si>
    <t>"odvoz suti na skládku určenou investorem"</t>
  </si>
  <si>
    <t>odvoz_suti*10</t>
  </si>
  <si>
    <t>63</t>
  </si>
  <si>
    <t>997221611</t>
  </si>
  <si>
    <t>Nakládání suti na dopravní prostředky pro vodorovnou dopravu</t>
  </si>
  <si>
    <t>1676414998</t>
  </si>
  <si>
    <t>"nakldádání suti - odvoz na meziskládku" odvoz_suti</t>
  </si>
  <si>
    <t>"nakládání suti - odvoz na skládku určenou investorem" odvoz_suti</t>
  </si>
  <si>
    <t>64</t>
  </si>
  <si>
    <t>997221861</t>
  </si>
  <si>
    <t>Poplatek za uložení stavebního odpadu na recyklační skládce (skládkovné) z prostého betonu pod kódem 17 01 01</t>
  </si>
  <si>
    <t>769942163</t>
  </si>
  <si>
    <t>0,025</t>
  </si>
  <si>
    <t>65</t>
  </si>
  <si>
    <t>997221873</t>
  </si>
  <si>
    <t>Poplatek za uložení stavebního odpadu na recyklační skládce (skládkovné) zeminy a kamení zatříděného do Katalogu odpadů pod kódem 17 05 04</t>
  </si>
  <si>
    <t>-211337418</t>
  </si>
  <si>
    <t>0,312-0,025</t>
  </si>
  <si>
    <t>998</t>
  </si>
  <si>
    <t>66</t>
  </si>
  <si>
    <t>998225111</t>
  </si>
  <si>
    <t>Přesun hmot pro pozemní komunikace s krytem z kamene, monolitickým betonovým nebo živičným</t>
  </si>
  <si>
    <t>-97957404</t>
  </si>
  <si>
    <t>0,455</t>
  </si>
  <si>
    <t>17,58</t>
  </si>
  <si>
    <t>53,38</t>
  </si>
  <si>
    <t>546,22</t>
  </si>
  <si>
    <t>podsyp_KŠ</t>
  </si>
  <si>
    <t>0,509</t>
  </si>
  <si>
    <t>151,967</t>
  </si>
  <si>
    <t>49,501</t>
  </si>
  <si>
    <t>84,377</t>
  </si>
  <si>
    <t>159,89</t>
  </si>
  <si>
    <t>75,513</t>
  </si>
  <si>
    <t>1.2 - Kanalizační přípojky dešťová stoka DB-1</t>
  </si>
  <si>
    <t>74</t>
  </si>
  <si>
    <t>7,4</t>
  </si>
  <si>
    <t>132254104</t>
  </si>
  <si>
    <t>Hloubení rýh zapažených š do 800 mm v hornině třídy těžitelnosti I skupiny 3 objem přes 100 m3 strojně</t>
  </si>
  <si>
    <t>"viz.příloha D.01.04.1 Technická zpráva, příloha D.01.04.5 Tabulka napojení kanalizačních přípojek"</t>
  </si>
  <si>
    <t>"kanalizační přípojka pro UVB1"  4,82</t>
  </si>
  <si>
    <t>"kanalizační přípojka pro UVB2" 6,50</t>
  </si>
  <si>
    <t>"kanalizační přípojka pro UVB3" 6,63</t>
  </si>
  <si>
    <t>"kanalizační přípojka pro UVB4" 6,15</t>
  </si>
  <si>
    <t>"kanalizační přípojka pro pozemek č. 4" 12,73</t>
  </si>
  <si>
    <t>"kanalizační přípojka pro pozemek č.5" 12,73</t>
  </si>
  <si>
    <t>"kanalizační přípojka pro pozemek č. 6"  13,81</t>
  </si>
  <si>
    <t>"kanalizační přípojka pro pozemek č. 7" 13,48</t>
  </si>
  <si>
    <t>"kanalizační přípojka pro pozemek č. 8" 13,99</t>
  </si>
  <si>
    <t>"kanalizační přípojka pro pozemek č. 9" 14,56</t>
  </si>
  <si>
    <t>"kanalizační přípojka pro pozemek č. 10" 12,98</t>
  </si>
  <si>
    <t>"kanalizační přípojka pro pozemek č. 11" 11,99</t>
  </si>
  <si>
    <t>"kanalizační přípojka pro pozemek č. 12" 8,39</t>
  </si>
  <si>
    <t>"kanalizační přípojka pro pozemek č. 17" 7,20</t>
  </si>
  <si>
    <t>"kanalizační přípojka pro pozemek č. 18" 7,33</t>
  </si>
  <si>
    <t>"kanalizační přípojka pro pozemek č. 19" 8,85</t>
  </si>
  <si>
    <t>"kanalizační přípojka pro pozemek č. 20" 9,89</t>
  </si>
  <si>
    <t>"kanalizační přípojka pro pozemek č. 21" 9,67</t>
  </si>
  <si>
    <t>"kanalizační přípojka pro pozemek č. 22" 9,41</t>
  </si>
  <si>
    <t>"kanalizační přípojka pro pozemek č. 23" 9,47</t>
  </si>
  <si>
    <t>"kanalizační přípojka pro pozemek č. 24" 8,70</t>
  </si>
  <si>
    <t>"kanalizační přípojka pro pozemek č. 25" 9,21</t>
  </si>
  <si>
    <t>-"ornice" (16+130,50)*0,80*0,35</t>
  </si>
  <si>
    <t>-"podorničí" (16+130,50)*0,80*0,15</t>
  </si>
  <si>
    <t>"kanalizační přípojka pro UVB1" 12,06</t>
  </si>
  <si>
    <t>"kanalizační přípojka pro UVB2" 16,26</t>
  </si>
  <si>
    <t>"kanalizační přípojka pro UVB3" 16,58</t>
  </si>
  <si>
    <t>"kanalizační přípojka pro UVB4" 15,38</t>
  </si>
  <si>
    <t>"kanalizační přípojka pro pozemek č.4" 31,82</t>
  </si>
  <si>
    <t>"kanalizační přípojka pro pozemek č.5" 31,82</t>
  </si>
  <si>
    <t>"kanalizační přípojka pro pozemek č.6"  34,52</t>
  </si>
  <si>
    <t>"kanalizační přípojka pro pozemek č.7" 33,71</t>
  </si>
  <si>
    <t>"kanalizační přípojka pro pozemek č.8" 34,96</t>
  </si>
  <si>
    <t>"kanalizační přípojka pro pozemek č.9" 36,41</t>
  </si>
  <si>
    <t>"kanalizační přípojka pro pozemek č.10" 32,45</t>
  </si>
  <si>
    <t>"kanalizační přípojka pro pozemek č.11" 29,97</t>
  </si>
  <si>
    <t>"kanalizační přípojka pro pozemek č.12" 20,97</t>
  </si>
  <si>
    <t>"kanalizační přípojka pro pozemek č.17" 18,01</t>
  </si>
  <si>
    <t>"kanalizační přípojka pro pozemek č.18" 18,31</t>
  </si>
  <si>
    <t>"kanalizační přípojka pro pozemek č.19" 22,14</t>
  </si>
  <si>
    <t>"kanalizační přípojka pro pozemek č.20" 24,72</t>
  </si>
  <si>
    <t>"kanalizační přípojka pro pozemek č.21" 24,17</t>
  </si>
  <si>
    <t>"kanalizační přípojka pro pozemek č.22" 23,51</t>
  </si>
  <si>
    <t>"kanalizační přípojka pro pozemek č.23" 23,68</t>
  </si>
  <si>
    <t>"kanalizační přípojka pro pozemek č.24" 21,75</t>
  </si>
  <si>
    <t>"kanalizační přípojka pro pozemek č.25" 23,02</t>
  </si>
  <si>
    <t>-2105700363</t>
  </si>
  <si>
    <t>1447120715</t>
  </si>
  <si>
    <t>"ornice" (16+130,5)*2,0*0,35</t>
  </si>
  <si>
    <t>"podorničí" (16+130,5)*2,0*0,15</t>
  </si>
  <si>
    <t>"přípojky UV" 16*0,80*0,15</t>
  </si>
  <si>
    <t>"domovní deštové přípojky" 130,5*0,80*0,15</t>
  </si>
  <si>
    <t>"přípojky UV" 16*0,80*0,50</t>
  </si>
  <si>
    <t>"domovní dešťové přípojky" 130,5*0,80*0,45</t>
  </si>
  <si>
    <t>"kanal.š.plast. "</t>
  </si>
  <si>
    <t>3,14*(0,400)^2/4*32,2</t>
  </si>
  <si>
    <t>"podsyp kan.šachet plast." (3,14*(0,600)^2/4*0,10)*18</t>
  </si>
  <si>
    <t>-2085188296</t>
  </si>
  <si>
    <t>1467250576</t>
  </si>
  <si>
    <t>-10156508</t>
  </si>
  <si>
    <t>3,14*(0,160)^2/4*130,50</t>
  </si>
  <si>
    <t>3,14*(0,200)^2/4*40,0</t>
  </si>
  <si>
    <t>OBSYP-3,879</t>
  </si>
  <si>
    <t>štěrk+LOZE+štěrk_kom+podsyp_KŠ</t>
  </si>
  <si>
    <t>451573111</t>
  </si>
  <si>
    <t>Lože pod potrubí otevřený výkop ze štěrkopísku</t>
  </si>
  <si>
    <t>-1917922247</t>
  </si>
  <si>
    <t xml:space="preserve">"podsyp kan. šachty plast." </t>
  </si>
  <si>
    <t>871315221</t>
  </si>
  <si>
    <t>Kanalizační potrubí z tvrdého PVC jednovrstvé tuhost třídy SN8 DN 160</t>
  </si>
  <si>
    <t>10252667</t>
  </si>
  <si>
    <t>"domovní přípojky dešťové- stoka DB-1" 130,50</t>
  </si>
  <si>
    <t>871355221</t>
  </si>
  <si>
    <t>Kanalizační potrubí z tvrdého PVC jednovrstvé tuhost třídy SN8 DN 200</t>
  </si>
  <si>
    <t>-2020112063</t>
  </si>
  <si>
    <t>"přípojky UV - stoka DB-1" 16,0</t>
  </si>
  <si>
    <t>894812201</t>
  </si>
  <si>
    <t>Revizní a čistící šachta z PP šachtové dno DN 425/150 průtočné</t>
  </si>
  <si>
    <t>180830327</t>
  </si>
  <si>
    <t>894812231</t>
  </si>
  <si>
    <t>Revizní a čistící šachta z PP DN 425 šachtová roura korugovaná bez hrdla světlé hloubky 1500 mm</t>
  </si>
  <si>
    <t>-2036817542</t>
  </si>
  <si>
    <t>894812232</t>
  </si>
  <si>
    <t>Revizní a čistící šachta z PP DN 425 šachtová roura korugovaná bez hrdla světlé hloubky 2000 mm</t>
  </si>
  <si>
    <t>2143780117</t>
  </si>
  <si>
    <t>894812233</t>
  </si>
  <si>
    <t>Revizní a čistící šachta z PP DN 425 šachtová roura korugovaná bez hrdla světlé hloubky 3000 mm</t>
  </si>
  <si>
    <t>601192819</t>
  </si>
  <si>
    <t>894812249</t>
  </si>
  <si>
    <t>Příplatek k rourám revizní a čistící šachty z PP DN 425 za uříznutí šachtové roury</t>
  </si>
  <si>
    <t>33113536</t>
  </si>
  <si>
    <t>894812262</t>
  </si>
  <si>
    <t>Revizní a čistící šachta z PP DN 425 poklop litinový plný do teleskopické trubky pro zatížení  40 t</t>
  </si>
  <si>
    <t>108030023</t>
  </si>
  <si>
    <t>3,156</t>
  </si>
  <si>
    <t>dosypání</t>
  </si>
  <si>
    <t>138,105</t>
  </si>
  <si>
    <t>izolace_s</t>
  </si>
  <si>
    <t>46,6</t>
  </si>
  <si>
    <t>izolace_v</t>
  </si>
  <si>
    <t>53,82</t>
  </si>
  <si>
    <t>35,145</t>
  </si>
  <si>
    <t>139,81</t>
  </si>
  <si>
    <t>obsyp_RN</t>
  </si>
  <si>
    <t>12,627</t>
  </si>
  <si>
    <t>0,008</t>
  </si>
  <si>
    <t>660,2</t>
  </si>
  <si>
    <t>pazeni_j</t>
  </si>
  <si>
    <t>115,92</t>
  </si>
  <si>
    <t>2 - Dešťová stoka DB-2</t>
  </si>
  <si>
    <t>podsyp_RN</t>
  </si>
  <si>
    <t>13,632</t>
  </si>
  <si>
    <t>PVC_200</t>
  </si>
  <si>
    <t>2.1 - Dešťová stoka DB-2</t>
  </si>
  <si>
    <t>206</t>
  </si>
  <si>
    <t>493,976</t>
  </si>
  <si>
    <t>122,614</t>
  </si>
  <si>
    <t>309,958</t>
  </si>
  <si>
    <t>482,222</t>
  </si>
  <si>
    <t>264,435</t>
  </si>
  <si>
    <t>zásyp_zem</t>
  </si>
  <si>
    <t>18,31</t>
  </si>
  <si>
    <t>302,534</t>
  </si>
  <si>
    <t>zepráce_j</t>
  </si>
  <si>
    <t>152,064</t>
  </si>
  <si>
    <t>zepráce_v</t>
  </si>
  <si>
    <t>45,934</t>
  </si>
  <si>
    <t xml:space="preserve">    2 - Zakládání</t>
  </si>
  <si>
    <t>PSV - Práce a dodávky PSV</t>
  </si>
  <si>
    <t xml:space="preserve">    711 - Izolace proti vodě, vlhkosti a plynům</t>
  </si>
  <si>
    <t xml:space="preserve">    767 - Konstrukce zámečnické</t>
  </si>
  <si>
    <t>111251102</t>
  </si>
  <si>
    <t>Odstranění křovin a stromů průměru kmene do 100 mm i s kořeny sklonu terénu do 1:5 z celkové plochy přes 100 do 500 m2 strojně</t>
  </si>
  <si>
    <t>190338141</t>
  </si>
  <si>
    <t>80,6*3,0</t>
  </si>
  <si>
    <t>115</t>
  </si>
  <si>
    <t>11,5</t>
  </si>
  <si>
    <t>131251106</t>
  </si>
  <si>
    <t>Hloubení jam nezapažených v hornině třídy těžitelnosti I skupiny 3 objem do 5000 m3 strojně</t>
  </si>
  <si>
    <t>1525141366</t>
  </si>
  <si>
    <t>"výkop pro výustní objekt" (4,21*7)+(4,9*3,5)*2,4*0,40</t>
  </si>
  <si>
    <t>131251206</t>
  </si>
  <si>
    <t>Hloubení jam zapažených v hornině třídy těžitelnosti I skupiny 3 objem do 5000 m3 strojně</t>
  </si>
  <si>
    <t>-716981070</t>
  </si>
  <si>
    <t>"retenční objekt RN-2" 24,0*3,6*2,11</t>
  </si>
  <si>
    <t>-"tráva" 24,0*3,6*0,35</t>
  </si>
  <si>
    <t>"stoka DB-2" 321,5+2,73</t>
  </si>
  <si>
    <t>(6,25-(2,5*1,1))*20,11</t>
  </si>
  <si>
    <t>-"tráva" 48*1,1*0,35</t>
  </si>
  <si>
    <t>-"ornice" 77,4*1,1*0,35</t>
  </si>
  <si>
    <t>-"křoví" 80,6*1,1*0,35</t>
  </si>
  <si>
    <t>-"podorničí" 77,4*1,1*0,15</t>
  </si>
  <si>
    <t>"stoka DB-2" 85,0+575,2</t>
  </si>
  <si>
    <t>151811132</t>
  </si>
  <si>
    <t>Osazení pažicího boxu hl výkopu do 4 m š přes 1,2 do 2,5 m</t>
  </si>
  <si>
    <t>-1222997670</t>
  </si>
  <si>
    <t>"retenční objekt RN-2" (2*24,0+2*3,6)*2,1</t>
  </si>
  <si>
    <t>151811232</t>
  </si>
  <si>
    <t>Odstranění pažicího boxu hl výkopu do 4 m š přes 1,2 do 2,5 m</t>
  </si>
  <si>
    <t>429420579</t>
  </si>
  <si>
    <t>-2043709449</t>
  </si>
  <si>
    <t>721874470</t>
  </si>
  <si>
    <t>"tráva" (48,0*3,0*0,35)+(24,0*3,6*0,35)</t>
  </si>
  <si>
    <t>"křoví" 80,6*3,0*0,35</t>
  </si>
  <si>
    <t>"ornice" 77,4*3,0*0,35</t>
  </si>
  <si>
    <t>"podorničí" (72+80,6+77,4)*3,0*0,15</t>
  </si>
  <si>
    <t>"stoka DB-2 - DN300" 206,0*1,1*0,15</t>
  </si>
  <si>
    <t>"rozvodné a sběrné potrubí - DN200" 7,0*1,1*0,15</t>
  </si>
  <si>
    <t>"stoka DB-2 - DN300"  206,0*1,1*0,60</t>
  </si>
  <si>
    <t>"rozvodné a sběrné potrubí - DN200" 7,0*1,1*0,50</t>
  </si>
  <si>
    <t>3,14*(1,200)^2/4*20,11</t>
  </si>
  <si>
    <t>"podklad deska  kan.šachet bet." (3,14*(1,875)^2/4*0,15)*10</t>
  </si>
  <si>
    <t>"retenční objekt RN-2" 20,7*2,6*0,91</t>
  </si>
  <si>
    <t>"podsyp RN-2" 21,3*3,2*0,20</t>
  </si>
  <si>
    <t>"zásyp zeminou - dosypání + ohumusování VO" (31,7*1,1*0,50)+(7*0,50*0,25)</t>
  </si>
  <si>
    <t>"vyrovnání terénu"  81,0*1,1*1,55</t>
  </si>
  <si>
    <t>"zásyp v komunikaci" (zepráce+zepráce_j)-vytlač+dosypání-zásyp_zem</t>
  </si>
  <si>
    <t>(zepráce+zepráce_j+zepráce_v)-zásyp_zem</t>
  </si>
  <si>
    <t>-763641588</t>
  </si>
  <si>
    <t>1202862101</t>
  </si>
  <si>
    <t>181951112</t>
  </si>
  <si>
    <t>Úprava pláně v hornině třídy těžitelnosti I skupiny 1 až 3 se zhutněním strojně</t>
  </si>
  <si>
    <t>2011611478</t>
  </si>
  <si>
    <t>"viz.příloha D.2.01.1  Technická zpráva"</t>
  </si>
  <si>
    <t>"vyrovnání terénu"  81,0*1,1</t>
  </si>
  <si>
    <t>-1459414631</t>
  </si>
  <si>
    <t>zepráce+zepráce_j-vytlač+zásyp_zem</t>
  </si>
  <si>
    <t>3,14*(0,324)^2/4*206,0</t>
  </si>
  <si>
    <t>3,14*(0,200)^2/4*7,0</t>
  </si>
  <si>
    <t>OBSYP-17,196</t>
  </si>
  <si>
    <t>"obsyp RN-2" 0,61*20,7</t>
  </si>
  <si>
    <t>štěrk+obsyp_RN</t>
  </si>
  <si>
    <t>58343930</t>
  </si>
  <si>
    <t>kamenivo drcené hrubé frakce 16-32</t>
  </si>
  <si>
    <t>-911265344</t>
  </si>
  <si>
    <t>štěrk+LOZE+štěrk_kom+podsyp_RN+obsyp_RN</t>
  </si>
  <si>
    <t>181351004</t>
  </si>
  <si>
    <t>Rozprostření ornice tl vrstvy přes 200 do 250 mm pl do 100 m2 v rovině nebo ve svahu do 1:5 strojně</t>
  </si>
  <si>
    <t>-1031185800</t>
  </si>
  <si>
    <t>"viz.příloha D.01.04.1 Technická zpráva, příloha D.01.04.9  Výustní objekt"</t>
  </si>
  <si>
    <t>"ohumusování VO" 7*0,50</t>
  </si>
  <si>
    <t>00572470</t>
  </si>
  <si>
    <t>osivo směs travní univerzál</t>
  </si>
  <si>
    <t>90604179</t>
  </si>
  <si>
    <t>"osetí VO" 7,0*0,50*0,03</t>
  </si>
  <si>
    <t>181411131</t>
  </si>
  <si>
    <t>Založení parkového trávníku výsevem plochy do 1000 m2 v rovině a ve svahu do 1:5</t>
  </si>
  <si>
    <t>-45853796</t>
  </si>
  <si>
    <t>Zakládání</t>
  </si>
  <si>
    <t>275315412</t>
  </si>
  <si>
    <t>Základové bloky z betonu se zvýšenými nároky na prostředí C 25/30</t>
  </si>
  <si>
    <t>-2123553891</t>
  </si>
  <si>
    <t>"betonové čelo" (4,9*2,8*0,40)+(3,1*2,8*0,40)-(0,8*0,8*0,40+0,8*0,30*0,40)</t>
  </si>
  <si>
    <t>"betonová krycí hlava" (4,9+0,5+0,7)*0,40*0,70</t>
  </si>
  <si>
    <t>275351111</t>
  </si>
  <si>
    <t>Bednění základových bloků tradiční oboustranné</t>
  </si>
  <si>
    <t>1917957780</t>
  </si>
  <si>
    <t>"betonové čelo" (4,9+3,5)*2,8-(0,8*0,8+0,8*0,3)</t>
  </si>
  <si>
    <t>"betonová krycí hlava" (4,9+0,5+0,7)*0,70</t>
  </si>
  <si>
    <t>321368211</t>
  </si>
  <si>
    <t>Výztuž železobetonových konstrukcí vodních staveb ze svařovaných sítí</t>
  </si>
  <si>
    <t>-627985107</t>
  </si>
  <si>
    <t>"betonové čelo" (4,9*2,8+3,1*2,8-0,8*0,8-0,8*0,3)*0,003</t>
  </si>
  <si>
    <t>"betonová krycí hlava" (4,9+0,5+0,7)*0,40*0,003</t>
  </si>
  <si>
    <t>210,0</t>
  </si>
  <si>
    <t>" příloha D.01.04.8 Retenční objekt"</t>
  </si>
  <si>
    <t>"retenční objekt RN-2" 21,3*3,2*0,20</t>
  </si>
  <si>
    <t>1+3+4+6+1+2</t>
  </si>
  <si>
    <t>59224010</t>
  </si>
  <si>
    <t>prstenec šachtový vyrovnávací betonový 625x100x40mm</t>
  </si>
  <si>
    <t>790112502</t>
  </si>
  <si>
    <t>6*1,01</t>
  </si>
  <si>
    <t>-1863415570</t>
  </si>
  <si>
    <t>"šachta ŠDB2-2 - spádový beton" 3,14*(1,0)^2/4*0,10*0,5</t>
  </si>
  <si>
    <t>463211141</t>
  </si>
  <si>
    <t>Rovnanina objemu do 3 m3 z lomového kamene tříděného hmotnosti do 80 kg s urovnáním líce</t>
  </si>
  <si>
    <t>-244239193</t>
  </si>
  <si>
    <t>(5,5*1,7*0,20)+(5,5*0,80*2)*0,20+(4*2,9*0,20)</t>
  </si>
  <si>
    <t>451313111</t>
  </si>
  <si>
    <t>Podklad pod dlažbu z betonu prostého C 20/25 tl přes 150 do 200 mm</t>
  </si>
  <si>
    <t>1427108704</t>
  </si>
  <si>
    <t>"podklad pod rovnaninu" (5,5*1,7)+(5,5*0,80*2)+(4*2,9)</t>
  </si>
  <si>
    <t>465511521</t>
  </si>
  <si>
    <t>Dlažba z lomového kamene do malty s vyplněním spár maltou a vyspárováním plocha nad 20 m2 tl 200 mm</t>
  </si>
  <si>
    <t>332609947</t>
  </si>
  <si>
    <t>"žulový obklad"</t>
  </si>
  <si>
    <t>(4,5+3,1)*2,8</t>
  </si>
  <si>
    <t>871353121</t>
  </si>
  <si>
    <t>Montáž kanalizačního potrubí z PVC těsněné gumovým kroužkem otevřený výkop sklon do 20 % DN 200</t>
  </si>
  <si>
    <t>-2014663967</t>
  </si>
  <si>
    <t>28611107</t>
  </si>
  <si>
    <t>trubka kanalizační PVC-U 200x6,9x6000 mm SN 12</t>
  </si>
  <si>
    <t>-235340937</t>
  </si>
  <si>
    <t>PVC_200*1,015</t>
  </si>
  <si>
    <t>"viz.příloha D.01.04.1 Technická zpráva"a"</t>
  </si>
  <si>
    <t>"stoka DB-2" 206,0</t>
  </si>
  <si>
    <t>-2008415271</t>
  </si>
  <si>
    <t>-41884422</t>
  </si>
  <si>
    <t>8773551211</t>
  </si>
  <si>
    <t>Výřez DN 200 pro napojení přípojky UV</t>
  </si>
  <si>
    <t>-935325483</t>
  </si>
  <si>
    <t>"napojení přípojky UV na RN-2" 1</t>
  </si>
  <si>
    <t>565967776</t>
  </si>
  <si>
    <t>2+11</t>
  </si>
  <si>
    <t>-658800986</t>
  </si>
  <si>
    <t>2*1,015</t>
  </si>
  <si>
    <t>-961706813</t>
  </si>
  <si>
    <t>11*1,015</t>
  </si>
  <si>
    <t>3+11</t>
  </si>
  <si>
    <t>"rozvodné a sběrné potrubí" 4</t>
  </si>
  <si>
    <t>10*1,015</t>
  </si>
  <si>
    <t>28611366</t>
  </si>
  <si>
    <t>koleno kanalizace PVC KG 200x45°</t>
  </si>
  <si>
    <t>1956824525</t>
  </si>
  <si>
    <t>"viz.příloha D.01.04.1 Technická zpráva, příloha D.01.04.8 Retenční objekt"</t>
  </si>
  <si>
    <t>"rozvodné a sběrné potrubí" 4*1,015</t>
  </si>
  <si>
    <t>8959712131</t>
  </si>
  <si>
    <t>Zřízení retence dešťových vod ze zasakovacích boxů z PP  - dvouřadová galerie</t>
  </si>
  <si>
    <t>652965062</t>
  </si>
  <si>
    <t>"retnční objekt RN-2" 20,7*2,6*0,81</t>
  </si>
  <si>
    <t>5624164001</t>
  </si>
  <si>
    <t>Akumulační a vsakovací komora 2,3x1,3x0,81 m</t>
  </si>
  <si>
    <t>-1159279572</t>
  </si>
  <si>
    <t>"retenční objekt RN-2" 18</t>
  </si>
  <si>
    <t>9*1,01</t>
  </si>
  <si>
    <t>59224075</t>
  </si>
  <si>
    <t>deska betonová zákrytová k ukončení šachet 1000/625x200 mm</t>
  </si>
  <si>
    <t>-1950890323</t>
  </si>
  <si>
    <t>67</t>
  </si>
  <si>
    <t>68</t>
  </si>
  <si>
    <t>69</t>
  </si>
  <si>
    <t>59224052</t>
  </si>
  <si>
    <t>skruž pro kanalizační šachty se zabudovanými stupadly 100 x 100 x 12 cm</t>
  </si>
  <si>
    <t>1227212794</t>
  </si>
  <si>
    <t>70</t>
  </si>
  <si>
    <t>71</t>
  </si>
  <si>
    <t>72</t>
  </si>
  <si>
    <t>73</t>
  </si>
  <si>
    <t>899401113</t>
  </si>
  <si>
    <t>Osazení poklopů litinových hydrantových</t>
  </si>
  <si>
    <t>-1082434158</t>
  </si>
  <si>
    <t>42291452</t>
  </si>
  <si>
    <t>poklop litinový hydrantový DN 80</t>
  </si>
  <si>
    <t>1852248529</t>
  </si>
  <si>
    <t>75</t>
  </si>
  <si>
    <t>899431111</t>
  </si>
  <si>
    <t>Výšková úprava uličního vstupu nebo vpusti do 200 mm zvýšením krycího hrnce, šoupěte nebo hydrantu</t>
  </si>
  <si>
    <t>-1897933917</t>
  </si>
  <si>
    <t>76</t>
  </si>
  <si>
    <t>8995013111</t>
  </si>
  <si>
    <t>Montáž regulátoru odtoku</t>
  </si>
  <si>
    <t>-1060427246</t>
  </si>
  <si>
    <t>"ŠDB2-2" 1</t>
  </si>
  <si>
    <t>77</t>
  </si>
  <si>
    <t>5922434801</t>
  </si>
  <si>
    <t>regulátor odtoku</t>
  </si>
  <si>
    <t>956693151</t>
  </si>
  <si>
    <t>78</t>
  </si>
  <si>
    <t>977151123</t>
  </si>
  <si>
    <t>Jádrové vrty diamantovými korunkami do D 150 mm do stavebních materiálů</t>
  </si>
  <si>
    <t>-1514328965</t>
  </si>
  <si>
    <t>0,20</t>
  </si>
  <si>
    <t>79</t>
  </si>
  <si>
    <t>120,11</t>
  </si>
  <si>
    <t>80</t>
  </si>
  <si>
    <t>-784042302</t>
  </si>
  <si>
    <t>"odvoz suti na meziskládku" 0,008</t>
  </si>
  <si>
    <t>81</t>
  </si>
  <si>
    <t>-1774476644</t>
  </si>
  <si>
    <t>82</t>
  </si>
  <si>
    <t>-269237629</t>
  </si>
  <si>
    <t>83</t>
  </si>
  <si>
    <t>1209131107</t>
  </si>
  <si>
    <t>PSV</t>
  </si>
  <si>
    <t>Práce a dodávky PSV</t>
  </si>
  <si>
    <t>711</t>
  </si>
  <si>
    <t>Izolace proti vodě, vlhkosti a plynům</t>
  </si>
  <si>
    <t>84</t>
  </si>
  <si>
    <t>711491172</t>
  </si>
  <si>
    <t>Provedení izolace proti tlakové vodě vodorovné z textilií vrstva ochranná</t>
  </si>
  <si>
    <t>1649146573</t>
  </si>
  <si>
    <t>20,7*2,6</t>
  </si>
  <si>
    <t>85</t>
  </si>
  <si>
    <t>711491272</t>
  </si>
  <si>
    <t>Provedení izolace proti tlakové vodě svislé z textilií vrstva ochranná</t>
  </si>
  <si>
    <t>354297855</t>
  </si>
  <si>
    <t>(20,7*2+2,6*2)*1,0</t>
  </si>
  <si>
    <t>86</t>
  </si>
  <si>
    <t>69311060</t>
  </si>
  <si>
    <t>geotextilie netkaná separační, ochranná, filtrační, drenážní PP 200g/m2</t>
  </si>
  <si>
    <t>1166858727</t>
  </si>
  <si>
    <t>(izolace_v+izolace_s)*1,1</t>
  </si>
  <si>
    <t>110,462*1,05 'Přepočtené koeficientem množství</t>
  </si>
  <si>
    <t>87</t>
  </si>
  <si>
    <t>998711101</t>
  </si>
  <si>
    <t>Přesun hmot tonážní pro izolace proti vodě, vlhkosti a plynům v objektech výšky do 6 m</t>
  </si>
  <si>
    <t>76668156</t>
  </si>
  <si>
    <t>767</t>
  </si>
  <si>
    <t>Konstrukce zámečnické</t>
  </si>
  <si>
    <t>88</t>
  </si>
  <si>
    <t>7671611141</t>
  </si>
  <si>
    <t>Montáž zábradlí rovného z trubek hmotnosti do 30 kg</t>
  </si>
  <si>
    <t>-874619638</t>
  </si>
  <si>
    <t>"výustní objekt" 4,6</t>
  </si>
  <si>
    <t>89</t>
  </si>
  <si>
    <t>14011062</t>
  </si>
  <si>
    <t>trubka ocelová bezešvá hladká jakost 11 353 89x5mm</t>
  </si>
  <si>
    <t>1167027255</t>
  </si>
  <si>
    <t>"žárově zinkované"</t>
  </si>
  <si>
    <t>18,0</t>
  </si>
  <si>
    <t>90</t>
  </si>
  <si>
    <t>998767101</t>
  </si>
  <si>
    <t>Přesun hmot tonážní pro zámečnické konstrukce v objektech v do 6 m</t>
  </si>
  <si>
    <t>2109544114</t>
  </si>
  <si>
    <t>6,1</t>
  </si>
  <si>
    <t>7,2</t>
  </si>
  <si>
    <t>23,2</t>
  </si>
  <si>
    <t>186,4</t>
  </si>
  <si>
    <t>0,057</t>
  </si>
  <si>
    <t>55,161</t>
  </si>
  <si>
    <t>21,542</t>
  </si>
  <si>
    <t>26,362</t>
  </si>
  <si>
    <t>51,43</t>
  </si>
  <si>
    <t>31,168</t>
  </si>
  <si>
    <t>2.2 - Kanalizační přípojky dešťová stoka DB-2</t>
  </si>
  <si>
    <t>-854434424</t>
  </si>
  <si>
    <t>16,0*2,0</t>
  </si>
  <si>
    <t>3,1</t>
  </si>
  <si>
    <t>"kanalizační přípojka pro UVB5"  6,39</t>
  </si>
  <si>
    <t>"kanalizační přípojka pro UVB6" 7,05</t>
  </si>
  <si>
    <t>"kanalizační přípojka pro UVB7" 6,25</t>
  </si>
  <si>
    <t>"kanalizační přípojka pro UVB8" 6,68</t>
  </si>
  <si>
    <t>"kanalizační přípojka pro UVB9" 4,10</t>
  </si>
  <si>
    <t>"kanalizační přípojka pro UVB10" 2,22</t>
  </si>
  <si>
    <t>"kanalizační přípojka pro UVB11" 2,92</t>
  </si>
  <si>
    <t>"kanalizační přípojka pro UVD3" 1,26</t>
  </si>
  <si>
    <t>"kanalizační přípojka pro UVD4" 7,22</t>
  </si>
  <si>
    <t>"kanalizační přípojka pro pozemek č. 3" 12,44</t>
  </si>
  <si>
    <t>"kanalizační přípojka pro pozemek č.26" 8,81</t>
  </si>
  <si>
    <t>"kanalizační přípojka pro pozemek č. 27"  9,23</t>
  </si>
  <si>
    <t>-"tráva" 8*0,80*0,35</t>
  </si>
  <si>
    <t>-"křoví" 16,0*0,80*0,35</t>
  </si>
  <si>
    <t>-"ornice" (12,5+20)*0,80*0,35</t>
  </si>
  <si>
    <t>-"podorničí" (8+20,5+12,5+20)*0,80*0,15</t>
  </si>
  <si>
    <t>"kanalizační přípojka pro UVB5" 15,98</t>
  </si>
  <si>
    <t>"kanalizační přípojka pro UVB6" 17,62</t>
  </si>
  <si>
    <t>"kanalizační přípojka pro UVB7" 15,62</t>
  </si>
  <si>
    <t>"kanalizační přípojka pro UVB8" 16,70</t>
  </si>
  <si>
    <t>"kanalizační přípojka pro UVB9" 10,26</t>
  </si>
  <si>
    <t>"kanalizační přípojka pro UVB10" 5,54</t>
  </si>
  <si>
    <t>"kanalizační přípojka pro UVB11" 7,29</t>
  </si>
  <si>
    <t>"kanalizační přípojka pro UVD3" 3,14</t>
  </si>
  <si>
    <t>"kanalizační přípojka pro UVD4" 18,06</t>
  </si>
  <si>
    <t>"kanalizační přípojka pro pozemek č.3" 31,09</t>
  </si>
  <si>
    <t>"kanalizační přípojka pro pozemek č.26" 22,03</t>
  </si>
  <si>
    <t>"kanalizační přípojka pro pozemek č.27"  23,07</t>
  </si>
  <si>
    <t>-1907582793</t>
  </si>
  <si>
    <t>-2062498564</t>
  </si>
  <si>
    <t>"tráva" 8,0*2,0*0,35</t>
  </si>
  <si>
    <t>"křoví" 20,5*2,0*0,35</t>
  </si>
  <si>
    <t>"ornice" (12,5+20)*2,0*0,35</t>
  </si>
  <si>
    <t>"podorničí" (8+20,5+12,5+20)*2,0*0,15</t>
  </si>
  <si>
    <t>"přípojky UV" 40*0,80*0,15</t>
  </si>
  <si>
    <t>"domovní deštové přípojky" 20*0,80*0,15</t>
  </si>
  <si>
    <t>"přípojky UV" 40*0,80*0,50</t>
  </si>
  <si>
    <t>"domovní dešťové přípojky" 20*0,80*0,45</t>
  </si>
  <si>
    <t>3,14*(0,400)^2/4*5,66</t>
  </si>
  <si>
    <t>"podsyp kan.šachet plast." (3,14*(0,600)^2/4*0,10)*2</t>
  </si>
  <si>
    <t>"zásyp zeminou - dosypání" 6,1</t>
  </si>
  <si>
    <t>"zásyp v komunikaci" zepráce-vytlač+dosypání</t>
  </si>
  <si>
    <t>-1554186884</t>
  </si>
  <si>
    <t>(vod_přem-dosypání-6,1)*1</t>
  </si>
  <si>
    <t>1583616921</t>
  </si>
  <si>
    <t>"nakládání výkopku z meziskládky" vod_přem-dosypání-6,1</t>
  </si>
  <si>
    <t>504600987</t>
  </si>
  <si>
    <t>"vyrovnání terénu"  6,1</t>
  </si>
  <si>
    <t>-1508500113</t>
  </si>
  <si>
    <t>"uložení sypaniny na skládku určenou investorem" vod_přem-dosypání-6,1</t>
  </si>
  <si>
    <t>3,14*(0,160)^2/4*20,0</t>
  </si>
  <si>
    <t>OBSYP-1,658</t>
  </si>
  <si>
    <t>"domovní přípojky dešťové- stoka DB-2" 20,0</t>
  </si>
  <si>
    <t>"přípojky UV - stoka DB-2" 40,0</t>
  </si>
  <si>
    <t>0,726</t>
  </si>
  <si>
    <t>9,075</t>
  </si>
  <si>
    <t>36,3</t>
  </si>
  <si>
    <t>194,2</t>
  </si>
  <si>
    <t>53,386</t>
  </si>
  <si>
    <t>31,768</t>
  </si>
  <si>
    <t>12,543</t>
  </si>
  <si>
    <t>62,68</t>
  </si>
  <si>
    <t>50,137</t>
  </si>
  <si>
    <t>3 - Dešťová stoka DB-3</t>
  </si>
  <si>
    <t>30,25</t>
  </si>
  <si>
    <t>92,93</t>
  </si>
  <si>
    <t>2,8</t>
  </si>
  <si>
    <t>"stoka DB-3" 111,0</t>
  </si>
  <si>
    <t>(6,25-(2,5*1,1))*3,48</t>
  </si>
  <si>
    <t>-"ornice" 55,0*1,1*0,35</t>
  </si>
  <si>
    <t>-"podorničí" 55,0*1,1*0,15</t>
  </si>
  <si>
    <t>"stoka DB-3" 174,6+19,6</t>
  </si>
  <si>
    <t>vod_přem+zásyp_zem</t>
  </si>
  <si>
    <t>"ornice" 55,0*3,0*0,35</t>
  </si>
  <si>
    <t>"podorničí" 55,0*3,0*0,15</t>
  </si>
  <si>
    <t>"stoka DB-3 - DN300" 55,0*1,1*0,15</t>
  </si>
  <si>
    <t>"stoka DB-3 - DN300"  55,0*1,1*0,60</t>
  </si>
  <si>
    <t>3,14*(1,200)^2/4*3,48</t>
  </si>
  <si>
    <t>"podklad deska  kan.šachet bet." (3,14*(1,875)^2/4*0,15)*2</t>
  </si>
  <si>
    <t>"zásyp zeminou" (50*1,1*0,55)</t>
  </si>
  <si>
    <t>"zásyp v komunikaci" zepráce-vytlač-zásyp_zem</t>
  </si>
  <si>
    <t>vytlač+štěrk_kom</t>
  </si>
  <si>
    <t>-1031637292</t>
  </si>
  <si>
    <t>"nakládání výkopku - odvoz na meziskládku" vod_přem+zásyp_zem</t>
  </si>
  <si>
    <t>"uložení sypaniny na meziskládku" vod_přem+zásyp_zem</t>
  </si>
  <si>
    <t>3,14*(0,324)^2/4*55,0</t>
  </si>
  <si>
    <t>OBSYP-4,532</t>
  </si>
  <si>
    <t>121151123</t>
  </si>
  <si>
    <t>Sejmutí ornice plochy přes 500 m2 tl vrstvy do 200 mm strojně</t>
  </si>
  <si>
    <t>-1000978439</t>
  </si>
  <si>
    <t>"podorničí tl. 150mm"  55,0*3,0</t>
  </si>
  <si>
    <t>121151126</t>
  </si>
  <si>
    <t>Sejmutí ornice plochy přes 500 m2 tl vrstvy přes 300 do 400 mm strojně</t>
  </si>
  <si>
    <t>301591085</t>
  </si>
  <si>
    <t>"ornice tl. 350mm" 55,0*3,0</t>
  </si>
  <si>
    <t>181351103</t>
  </si>
  <si>
    <t>Rozprostření ornice tl vrstvy do 200 mm pl přes 100 do 500 m2 v rovině nebo ve svahu do 1:5 strojně</t>
  </si>
  <si>
    <t>-1140598169</t>
  </si>
  <si>
    <t>"podorničí tl.150mm" 55*3,0</t>
  </si>
  <si>
    <t>181351106</t>
  </si>
  <si>
    <t>Rozprostření ornice tl vrstvy přes 300 do 400 mm pl přes 100 do 500 m2 v rovině nebo ve svahu do 1:5 strojně</t>
  </si>
  <si>
    <t>"ornice tl. 350 mm" 55,0*3,0</t>
  </si>
  <si>
    <t>55,0*3,0*0,03</t>
  </si>
  <si>
    <t>55,0*3,0</t>
  </si>
  <si>
    <t>55,0</t>
  </si>
  <si>
    <t>1+1+2</t>
  </si>
  <si>
    <t>"stoka DB-3" 55,0</t>
  </si>
  <si>
    <t>8773551212</t>
  </si>
  <si>
    <t>Výřez na stávající kanalizaci</t>
  </si>
  <si>
    <t>-2097003980</t>
  </si>
  <si>
    <t>"výřez na stávající kanalizaci DN300 pro osazení nové revizní šachty" 1</t>
  </si>
  <si>
    <t>894201161</t>
  </si>
  <si>
    <t>Dno šachet tl nad 200 mm z prostého betonu se zvýšenými nároky na prostředí tř. C 30/37</t>
  </si>
  <si>
    <t>2041784727</t>
  </si>
  <si>
    <t>"ŠDB3-1 - monolitické dno"</t>
  </si>
  <si>
    <t>3,14*(1,2)^2/4*0,20</t>
  </si>
  <si>
    <t>(3,14*(1,2)^2/4*0,60)-(3,14*(0,96)^2/4*0,60)</t>
  </si>
  <si>
    <t>10,229</t>
  </si>
  <si>
    <t>12,705</t>
  </si>
  <si>
    <t>50,82</t>
  </si>
  <si>
    <t>343,7</t>
  </si>
  <si>
    <t>263,761</t>
  </si>
  <si>
    <t>44,475</t>
  </si>
  <si>
    <t>206,581</t>
  </si>
  <si>
    <t>275,84</t>
  </si>
  <si>
    <t>69,259</t>
  </si>
  <si>
    <t>4 - Dešťová stoka DA</t>
  </si>
  <si>
    <t>4.1 - Dešťová stoka DA</t>
  </si>
  <si>
    <t>3,9</t>
  </si>
  <si>
    <t>"stoka DA" 300,3+2,7</t>
  </si>
  <si>
    <t>(6,25-(2,5*1,1))*4,34</t>
  </si>
  <si>
    <t>-"ornice" 77,0*1,1*0,35</t>
  </si>
  <si>
    <t>-"podorničí" 77,0*1,1*0,15</t>
  </si>
  <si>
    <t>"stoka DA" 343,70</t>
  </si>
  <si>
    <t>-1585913061</t>
  </si>
  <si>
    <t>123527716</t>
  </si>
  <si>
    <t>"ornice" 77,0*3,0*0,35</t>
  </si>
  <si>
    <t>"podorničí" 77,0*3,0*0,15</t>
  </si>
  <si>
    <t>"stoka DA" 77,0*1,1*0,15</t>
  </si>
  <si>
    <t>"stoka DA"  77,0*1,1*0,60</t>
  </si>
  <si>
    <t>3,14*(1,200)^2/4*4,34</t>
  </si>
  <si>
    <t>2058928985</t>
  </si>
  <si>
    <t>-1198303187</t>
  </si>
  <si>
    <t>-490558952</t>
  </si>
  <si>
    <t>3,14*(0,324)^2/4*77,0</t>
  </si>
  <si>
    <t>OBSYP-6,345</t>
  </si>
  <si>
    <t>77,0</t>
  </si>
  <si>
    <t>1+1</t>
  </si>
  <si>
    <t>"stoka DA" 77,0</t>
  </si>
  <si>
    <t>-561665297</t>
  </si>
  <si>
    <t>-2123332781</t>
  </si>
  <si>
    <t>-2007496576</t>
  </si>
  <si>
    <t>-364268989</t>
  </si>
  <si>
    <t>5*1,015</t>
  </si>
  <si>
    <t>10,993</t>
  </si>
  <si>
    <t>3,96</t>
  </si>
  <si>
    <t>13,2</t>
  </si>
  <si>
    <t>109,65</t>
  </si>
  <si>
    <t>29,624</t>
  </si>
  <si>
    <t>12,164</t>
  </si>
  <si>
    <t>13,5</t>
  </si>
  <si>
    <t>30,66</t>
  </si>
  <si>
    <t>17,16</t>
  </si>
  <si>
    <t>4.2 - Kanalizační přípojky dešťová stoka DA</t>
  </si>
  <si>
    <t>1,7</t>
  </si>
  <si>
    <t>"kanalizační přípojka pro UVA3"  2,61</t>
  </si>
  <si>
    <t>"kanalizační přípojka pro UVA4" 2,47</t>
  </si>
  <si>
    <t>"kanalizační přípojka pro UVA10" 7,22</t>
  </si>
  <si>
    <t>"kanalizační přípojka pro UVA11" 16,02</t>
  </si>
  <si>
    <t>"kanalizační přípojka pro UVA12" 15,54</t>
  </si>
  <si>
    <t>-"ornice" 33*0,80*0,35</t>
  </si>
  <si>
    <t>-"podorničí" 33*0,80*0,15</t>
  </si>
  <si>
    <t>"kanalizační přípojka pro UVA3" 6,53</t>
  </si>
  <si>
    <t>"kanalizační přípojka pro UVA4" 6,17</t>
  </si>
  <si>
    <t>"kanalizační přípojka pro UVA10" 18,05</t>
  </si>
  <si>
    <t>"kanalizační přípojka pro UVA11" 40,05</t>
  </si>
  <si>
    <t>"kanalizační přípojka pro UVA12" 38,85</t>
  </si>
  <si>
    <t>-13592062</t>
  </si>
  <si>
    <t>1154291173</t>
  </si>
  <si>
    <t>"ornice" 33,0*2,0*0,35</t>
  </si>
  <si>
    <t>"podorničí" 33,0*2,0*0,15</t>
  </si>
  <si>
    <t>"přípojky UV" 33,0*0,80*0,15</t>
  </si>
  <si>
    <t>"přípojky UV" 33,0*0,80*0,50</t>
  </si>
  <si>
    <t>277448977</t>
  </si>
  <si>
    <t>292467271</t>
  </si>
  <si>
    <t>-215034988</t>
  </si>
  <si>
    <t>3,14*(0,200)^2/4*33,0</t>
  </si>
  <si>
    <t>OBSYP-1,036</t>
  </si>
  <si>
    <t>"přípojky UV - stoka DA" 33,0</t>
  </si>
  <si>
    <t>0,209</t>
  </si>
  <si>
    <t>4,56</t>
  </si>
  <si>
    <t>15,2</t>
  </si>
  <si>
    <t>197,93</t>
  </si>
  <si>
    <t>62,387</t>
  </si>
  <si>
    <t>14,007</t>
  </si>
  <si>
    <t>43,82</t>
  </si>
  <si>
    <t>63,58</t>
  </si>
  <si>
    <t>19,76</t>
  </si>
  <si>
    <t>5 - Přípojky UV  jednotná stoka A</t>
  </si>
  <si>
    <t>1,9</t>
  </si>
  <si>
    <t>"kanalizační přípojka pro UVA1"  9,35</t>
  </si>
  <si>
    <t>"kanalizační přípojka pro UVA2" 8,09</t>
  </si>
  <si>
    <t>"kanalizační přípojka pro UVA5" 4,69</t>
  </si>
  <si>
    <t>"kanalizační přípojka pro UVA6" 14,91</t>
  </si>
  <si>
    <t>"kanalizační přípojka pro UVA7" 14,21</t>
  </si>
  <si>
    <t>"kanalizační přípojka pro UVA8" 13,82</t>
  </si>
  <si>
    <t>"kanalizační přípojka pro UVA9" 13,71</t>
  </si>
  <si>
    <t>-"ornice" 38,0*0,80*0,35</t>
  </si>
  <si>
    <t>-"podorničí" 38,0*0,80*0,15</t>
  </si>
  <si>
    <t>"kanalizační přípojka pro UVA1" 23,38</t>
  </si>
  <si>
    <t>"kanalizační přípojka pro UVA2" 20,22</t>
  </si>
  <si>
    <t>"kanalizační přípojka pro UVA5" 11,73</t>
  </si>
  <si>
    <t>"kanalizační přípojka pro UVA6" 37,27</t>
  </si>
  <si>
    <t>"kanalizační přípojka pro UVA7" 36,53</t>
  </si>
  <si>
    <t>"kanalizační přípojka pro UVA8" 34,54</t>
  </si>
  <si>
    <t>"kanalizační přípojka pro UVA9" 34,26</t>
  </si>
  <si>
    <t>293099271</t>
  </si>
  <si>
    <t>-265374910</t>
  </si>
  <si>
    <t>"ornice" 38*2,0*0,35</t>
  </si>
  <si>
    <t>"podorničí" 38*2,0*0,15</t>
  </si>
  <si>
    <t>"přípojky UV" 38,0*0,80*0,15</t>
  </si>
  <si>
    <t>"přípojky UV" 38,0*0,80*0,50</t>
  </si>
  <si>
    <t>38655608</t>
  </si>
  <si>
    <t>-89220594</t>
  </si>
  <si>
    <t>-863678308</t>
  </si>
  <si>
    <t>3,14*(0,200)^2/4*38,0</t>
  </si>
  <si>
    <t>OBSYP-1,193</t>
  </si>
  <si>
    <t>"přípojky UV - stoka A" 38,0</t>
  </si>
  <si>
    <t>0,283</t>
  </si>
  <si>
    <t>SO 501 - SO 501-01 – STL PLYNOVODY, SO 501-02  PILÍŘKY PRO HUP A ELEKTROMĚROVÉ PILÍŘE</t>
  </si>
  <si>
    <t>01 - SO 501-01 – STL PLYNOVODY</t>
  </si>
  <si>
    <t>M - Práce a dodávky M</t>
  </si>
  <si>
    <t xml:space="preserve">    23-M - Montáže potrubí</t>
  </si>
  <si>
    <t>Práce a dodávky M</t>
  </si>
  <si>
    <t>23-M</t>
  </si>
  <si>
    <t>Montáže potrubí</t>
  </si>
  <si>
    <t>2302010111</t>
  </si>
  <si>
    <t>-463026078</t>
  </si>
  <si>
    <t>"samostatný rozpočet SO 501-01 – STL PLYNOVODY"</t>
  </si>
  <si>
    <t>02 - SO 501-02  PILÍŘKY PRO HUP A ELEKTROMĚROVÉ PILÍŘE</t>
  </si>
  <si>
    <t>"samostatný rozpočet SO 501-02  PILÍŘKY PRO HUP A ELEKTROMĚROVÉ PILÍŘE"</t>
  </si>
  <si>
    <t xml:space="preserve">VRN - Vedlejší náklady stavby </t>
  </si>
  <si>
    <t xml:space="preserve">VRN - Vedlejší rozpočtové náklady </t>
  </si>
  <si>
    <t xml:space="preserve">    0 -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</si>
  <si>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</si>
  <si>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</si>
  <si>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</si>
  <si>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Vedlejší rozpočtové náklady </t>
  </si>
  <si>
    <t>Vedlejší rozpočtové náklady</t>
  </si>
  <si>
    <t>0133540001</t>
  </si>
  <si>
    <t>Dokumentace skutečného provedení stavby</t>
  </si>
  <si>
    <t>Kč</t>
  </si>
  <si>
    <t>1024</t>
  </si>
  <si>
    <t>1917078873</t>
  </si>
  <si>
    <t>0300010001</t>
  </si>
  <si>
    <t>Zařízení staveniště</t>
  </si>
  <si>
    <t>1087859574</t>
  </si>
  <si>
    <t>0452030001</t>
  </si>
  <si>
    <t>Kompletační činnost</t>
  </si>
  <si>
    <t>-269064613</t>
  </si>
  <si>
    <t>0710020001</t>
  </si>
  <si>
    <t>Provozně technické zabezpečení stavby</t>
  </si>
  <si>
    <t>1454073040</t>
  </si>
  <si>
    <t>"provozně technické zabezpečení stavby"</t>
  </si>
  <si>
    <t>"zábory veřejného prostranství a zařízení stavenišě"</t>
  </si>
  <si>
    <t>"aktualizace stávajících vyjádření DOSS a vlastníků sítí"</t>
  </si>
  <si>
    <t>"informování vlastníků sousedních nemovitostí  a zajištění přístupu k nemovitostem v průběhu stavby"</t>
  </si>
  <si>
    <t>VRN3</t>
  </si>
  <si>
    <t>0392030001</t>
  </si>
  <si>
    <t>Uvedení pozemků staveb do odpovídajícího stavu</t>
  </si>
  <si>
    <t>-1772129860</t>
  </si>
  <si>
    <t>"uvedení pozemků staveb, sítí a komunikací dotčených stavbou do odpovídajícího stavu"</t>
  </si>
  <si>
    <t>"včetně všech protokolů o zpětném předání"</t>
  </si>
  <si>
    <t>VRN4</t>
  </si>
  <si>
    <t>Inženýrská činnost</t>
  </si>
  <si>
    <t>0450020001</t>
  </si>
  <si>
    <t>Kompletační a koordinační činnost</t>
  </si>
  <si>
    <t>-237676769</t>
  </si>
  <si>
    <t>"kordinace s investorem a zhotovitelem komunikace"</t>
  </si>
  <si>
    <t>VRN7</t>
  </si>
  <si>
    <t>Provozní vlivy</t>
  </si>
  <si>
    <t>07300200011</t>
  </si>
  <si>
    <t>Informování vlastníků přilehlých nemovitostí při stavbě</t>
  </si>
  <si>
    <t>388343403</t>
  </si>
  <si>
    <t>"Informování vlastníků přilehlých nemovitostí při stavbě"</t>
  </si>
  <si>
    <t>SEZNAM FIGUR</t>
  </si>
  <si>
    <t>Výměra</t>
  </si>
  <si>
    <t xml:space="preserve"> SO 301/ 1</t>
  </si>
  <si>
    <t>asf</t>
  </si>
  <si>
    <t>asf_II</t>
  </si>
  <si>
    <t>asf_m</t>
  </si>
  <si>
    <t>BET_600</t>
  </si>
  <si>
    <t>bet_práh</t>
  </si>
  <si>
    <t>blok</t>
  </si>
  <si>
    <t>dlažba</t>
  </si>
  <si>
    <t>dlažba_1</t>
  </si>
  <si>
    <t>DN_200</t>
  </si>
  <si>
    <t>dno</t>
  </si>
  <si>
    <t>dren_100</t>
  </si>
  <si>
    <t>dren_200</t>
  </si>
  <si>
    <t>jíl</t>
  </si>
  <si>
    <t>kostky</t>
  </si>
  <si>
    <t>loze_</t>
  </si>
  <si>
    <t>LOZE_V</t>
  </si>
  <si>
    <t>1,1*0,15*145,0</t>
  </si>
  <si>
    <t>obrub_ch</t>
  </si>
  <si>
    <t>obsyp_RO</t>
  </si>
  <si>
    <t>ornice</t>
  </si>
  <si>
    <t>panely</t>
  </si>
  <si>
    <t>paz_5</t>
  </si>
  <si>
    <t>pazeni_2</t>
  </si>
  <si>
    <t>pazeni_4</t>
  </si>
  <si>
    <t>pazeni_5</t>
  </si>
  <si>
    <t>pazeni_8</t>
  </si>
  <si>
    <t>pazení_8</t>
  </si>
  <si>
    <t>PEHD_75</t>
  </si>
  <si>
    <t>podsyp_ORL</t>
  </si>
  <si>
    <t>podsyp_RN_</t>
  </si>
  <si>
    <t>podsyp_RO</t>
  </si>
  <si>
    <t>podsyp_VO</t>
  </si>
  <si>
    <t>PP_150</t>
  </si>
  <si>
    <t>PP_225</t>
  </si>
  <si>
    <t>PP_250</t>
  </si>
  <si>
    <t>PP_280</t>
  </si>
  <si>
    <t>PP_280_1</t>
  </si>
  <si>
    <t>553,0</t>
  </si>
  <si>
    <t>PP_315</t>
  </si>
  <si>
    <t>PP_335</t>
  </si>
  <si>
    <t>PP_344</t>
  </si>
  <si>
    <t>PP_450</t>
  </si>
  <si>
    <t>ret_objekt</t>
  </si>
  <si>
    <t>spáry</t>
  </si>
  <si>
    <t>sv_2_5</t>
  </si>
  <si>
    <t>sv_4</t>
  </si>
  <si>
    <t>sv_6</t>
  </si>
  <si>
    <t>štěrk_1</t>
  </si>
  <si>
    <t>obsyp_-0,294</t>
  </si>
  <si>
    <t>štěrk_2</t>
  </si>
  <si>
    <t>štěrk_kom_1</t>
  </si>
  <si>
    <t>štěrk_kom_2</t>
  </si>
  <si>
    <t>štěrk_zásyp</t>
  </si>
  <si>
    <t>trativody</t>
  </si>
  <si>
    <t>tř_5</t>
  </si>
  <si>
    <t>tř_5_j</t>
  </si>
  <si>
    <t>tř_6</t>
  </si>
  <si>
    <t>vod_přem_5</t>
  </si>
  <si>
    <t>vsak_objekt</t>
  </si>
  <si>
    <t>zásyp</t>
  </si>
  <si>
    <t>zásyp_mat</t>
  </si>
  <si>
    <t>zásyp_skruže</t>
  </si>
  <si>
    <t>zásyp_zeminou</t>
  </si>
  <si>
    <t>zepráce_1</t>
  </si>
  <si>
    <t>zepráce_5</t>
  </si>
  <si>
    <t>zepráce_r</t>
  </si>
  <si>
    <t xml:space="preserve"> SO 301/ 1/ 1.1</t>
  </si>
  <si>
    <t>Použití figury:</t>
  </si>
  <si>
    <t xml:space="preserve"> SO 301/ 1/ 1.2</t>
  </si>
  <si>
    <t xml:space="preserve"> SO 301/ 2</t>
  </si>
  <si>
    <t xml:space="preserve"> SO 301/ 2/ 2.1</t>
  </si>
  <si>
    <t>"rozvodové a sběrné potrubí" 7,0</t>
  </si>
  <si>
    <t>"odvětrací potrubí" 2*1,5</t>
  </si>
  <si>
    <t xml:space="preserve"> SO 301/ 2/ 2.2</t>
  </si>
  <si>
    <t xml:space="preserve"> SO 301/ 3</t>
  </si>
  <si>
    <t xml:space="preserve"> SO 301/ 4</t>
  </si>
  <si>
    <t xml:space="preserve"> SO 301/ 4/ 4.1</t>
  </si>
  <si>
    <t xml:space="preserve"> SO 301/ 4/ 4.2</t>
  </si>
  <si>
    <t xml:space="preserve"> SO 301/ 5</t>
  </si>
  <si>
    <t xml:space="preserve"> VRN</t>
  </si>
  <si>
    <t>obrub_</t>
  </si>
  <si>
    <t>80,7+73,8</t>
  </si>
  <si>
    <t>sv_2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</si>
</sst>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0" fontId="23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14"/>
  <sheetViews>
    <sheetView showGridLines="0" tabSelected="1" topLeftCell="A43" workbookViewId="0">
      <selection activeCell="K108" sqref="K108:AF10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3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3"/>
      <c r="AL5" s="23"/>
      <c r="AM5" s="23"/>
      <c r="AN5" s="23"/>
      <c r="AO5" s="23"/>
      <c r="AP5" s="23"/>
      <c r="AQ5" s="23"/>
      <c r="AR5" s="21"/>
      <c r="BE5" s="29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5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3"/>
      <c r="AL6" s="23"/>
      <c r="AM6" s="23"/>
      <c r="AN6" s="23"/>
      <c r="AO6" s="23"/>
      <c r="AP6" s="23"/>
      <c r="AQ6" s="23"/>
      <c r="AR6" s="21"/>
      <c r="BE6" s="29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1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1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9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9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1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91"/>
      <c r="BS13" s="18" t="s">
        <v>6</v>
      </c>
    </row>
    <row r="14" spans="1:74" ht="12.75">
      <c r="B14" s="22"/>
      <c r="C14" s="23"/>
      <c r="D14" s="23"/>
      <c r="E14" s="296" t="s">
        <v>29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9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1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9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291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1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9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291"/>
      <c r="BS20" s="18" t="s">
        <v>32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1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1"/>
    </row>
    <row r="23" spans="1:71" s="1" customFormat="1" ht="16.5" customHeight="1">
      <c r="B23" s="22"/>
      <c r="C23" s="23"/>
      <c r="D23" s="23"/>
      <c r="E23" s="298" t="s">
        <v>1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3"/>
      <c r="AP23" s="23"/>
      <c r="AQ23" s="23"/>
      <c r="AR23" s="21"/>
      <c r="BE23" s="29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1"/>
    </row>
    <row r="26" spans="1:71" s="2" customFormat="1" ht="25.9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9">
        <f>ROUND(AG94,2)</f>
        <v>0</v>
      </c>
      <c r="AL26" s="300"/>
      <c r="AM26" s="300"/>
      <c r="AN26" s="300"/>
      <c r="AO26" s="300"/>
      <c r="AP26" s="37"/>
      <c r="AQ26" s="37"/>
      <c r="AR26" s="40"/>
      <c r="BE26" s="29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1" t="s">
        <v>37</v>
      </c>
      <c r="M28" s="301"/>
      <c r="N28" s="301"/>
      <c r="O28" s="301"/>
      <c r="P28" s="301"/>
      <c r="Q28" s="37"/>
      <c r="R28" s="37"/>
      <c r="S28" s="37"/>
      <c r="T28" s="37"/>
      <c r="U28" s="37"/>
      <c r="V28" s="37"/>
      <c r="W28" s="301" t="s">
        <v>38</v>
      </c>
      <c r="X28" s="301"/>
      <c r="Y28" s="301"/>
      <c r="Z28" s="301"/>
      <c r="AA28" s="301"/>
      <c r="AB28" s="301"/>
      <c r="AC28" s="301"/>
      <c r="AD28" s="301"/>
      <c r="AE28" s="301"/>
      <c r="AF28" s="37"/>
      <c r="AG28" s="37"/>
      <c r="AH28" s="37"/>
      <c r="AI28" s="37"/>
      <c r="AJ28" s="37"/>
      <c r="AK28" s="301" t="s">
        <v>39</v>
      </c>
      <c r="AL28" s="301"/>
      <c r="AM28" s="301"/>
      <c r="AN28" s="301"/>
      <c r="AO28" s="301"/>
      <c r="AP28" s="37"/>
      <c r="AQ28" s="37"/>
      <c r="AR28" s="40"/>
      <c r="BE28" s="291"/>
    </row>
    <row r="29" spans="1:71" s="3" customFormat="1" ht="14.45" hidden="1" customHeight="1"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304">
        <v>0.21</v>
      </c>
      <c r="M29" s="303"/>
      <c r="N29" s="303"/>
      <c r="O29" s="303"/>
      <c r="P29" s="303"/>
      <c r="Q29" s="42"/>
      <c r="R29" s="42"/>
      <c r="S29" s="42"/>
      <c r="T29" s="42"/>
      <c r="U29" s="42"/>
      <c r="V29" s="42"/>
      <c r="W29" s="302">
        <f>ROUND(AZ94, 2)</f>
        <v>0</v>
      </c>
      <c r="X29" s="303"/>
      <c r="Y29" s="303"/>
      <c r="Z29" s="303"/>
      <c r="AA29" s="303"/>
      <c r="AB29" s="303"/>
      <c r="AC29" s="303"/>
      <c r="AD29" s="303"/>
      <c r="AE29" s="303"/>
      <c r="AF29" s="42"/>
      <c r="AG29" s="42"/>
      <c r="AH29" s="42"/>
      <c r="AI29" s="42"/>
      <c r="AJ29" s="42"/>
      <c r="AK29" s="302">
        <f>ROUND(AV94, 2)</f>
        <v>0</v>
      </c>
      <c r="AL29" s="303"/>
      <c r="AM29" s="303"/>
      <c r="AN29" s="303"/>
      <c r="AO29" s="303"/>
      <c r="AP29" s="42"/>
      <c r="AQ29" s="42"/>
      <c r="AR29" s="43"/>
      <c r="BE29" s="292"/>
    </row>
    <row r="30" spans="1:71" s="3" customFormat="1" ht="14.45" hidden="1" customHeight="1"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304">
        <v>0.15</v>
      </c>
      <c r="M30" s="303"/>
      <c r="N30" s="303"/>
      <c r="O30" s="303"/>
      <c r="P30" s="303"/>
      <c r="Q30" s="42"/>
      <c r="R30" s="42"/>
      <c r="S30" s="42"/>
      <c r="T30" s="42"/>
      <c r="U30" s="42"/>
      <c r="V30" s="42"/>
      <c r="W30" s="302">
        <f>ROUND(BA94, 2)</f>
        <v>0</v>
      </c>
      <c r="X30" s="303"/>
      <c r="Y30" s="303"/>
      <c r="Z30" s="303"/>
      <c r="AA30" s="303"/>
      <c r="AB30" s="303"/>
      <c r="AC30" s="303"/>
      <c r="AD30" s="303"/>
      <c r="AE30" s="303"/>
      <c r="AF30" s="42"/>
      <c r="AG30" s="42"/>
      <c r="AH30" s="42"/>
      <c r="AI30" s="42"/>
      <c r="AJ30" s="42"/>
      <c r="AK30" s="302">
        <f>ROUND(AW94, 2)</f>
        <v>0</v>
      </c>
      <c r="AL30" s="303"/>
      <c r="AM30" s="303"/>
      <c r="AN30" s="303"/>
      <c r="AO30" s="303"/>
      <c r="AP30" s="42"/>
      <c r="AQ30" s="42"/>
      <c r="AR30" s="43"/>
      <c r="BE30" s="292"/>
    </row>
    <row r="31" spans="1:71" s="3" customFormat="1" ht="14.45" customHeight="1">
      <c r="B31" s="41"/>
      <c r="C31" s="42"/>
      <c r="D31" s="44" t="s">
        <v>40</v>
      </c>
      <c r="E31" s="42"/>
      <c r="F31" s="30" t="s">
        <v>43</v>
      </c>
      <c r="G31" s="42"/>
      <c r="H31" s="42"/>
      <c r="I31" s="42"/>
      <c r="J31" s="42"/>
      <c r="K31" s="42"/>
      <c r="L31" s="304">
        <v>0.21</v>
      </c>
      <c r="M31" s="303"/>
      <c r="N31" s="303"/>
      <c r="O31" s="303"/>
      <c r="P31" s="303"/>
      <c r="Q31" s="42"/>
      <c r="R31" s="42"/>
      <c r="S31" s="42"/>
      <c r="T31" s="42"/>
      <c r="U31" s="42"/>
      <c r="V31" s="42"/>
      <c r="W31" s="302">
        <f>ROUND(BB94, 2)</f>
        <v>0</v>
      </c>
      <c r="X31" s="303"/>
      <c r="Y31" s="303"/>
      <c r="Z31" s="303"/>
      <c r="AA31" s="303"/>
      <c r="AB31" s="303"/>
      <c r="AC31" s="303"/>
      <c r="AD31" s="303"/>
      <c r="AE31" s="303"/>
      <c r="AF31" s="42"/>
      <c r="AG31" s="42"/>
      <c r="AH31" s="42"/>
      <c r="AI31" s="42"/>
      <c r="AJ31" s="42"/>
      <c r="AK31" s="302">
        <v>0</v>
      </c>
      <c r="AL31" s="303"/>
      <c r="AM31" s="303"/>
      <c r="AN31" s="303"/>
      <c r="AO31" s="303"/>
      <c r="AP31" s="42"/>
      <c r="AQ31" s="42"/>
      <c r="AR31" s="43"/>
      <c r="BE31" s="292"/>
    </row>
    <row r="32" spans="1:71" s="3" customFormat="1" ht="14.45" customHeight="1"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304">
        <v>0.15</v>
      </c>
      <c r="M32" s="303"/>
      <c r="N32" s="303"/>
      <c r="O32" s="303"/>
      <c r="P32" s="303"/>
      <c r="Q32" s="42"/>
      <c r="R32" s="42"/>
      <c r="S32" s="42"/>
      <c r="T32" s="42"/>
      <c r="U32" s="42"/>
      <c r="V32" s="42"/>
      <c r="W32" s="302">
        <f>ROUND(BC94, 2)</f>
        <v>0</v>
      </c>
      <c r="X32" s="303"/>
      <c r="Y32" s="303"/>
      <c r="Z32" s="303"/>
      <c r="AA32" s="303"/>
      <c r="AB32" s="303"/>
      <c r="AC32" s="303"/>
      <c r="AD32" s="303"/>
      <c r="AE32" s="303"/>
      <c r="AF32" s="42"/>
      <c r="AG32" s="42"/>
      <c r="AH32" s="42"/>
      <c r="AI32" s="42"/>
      <c r="AJ32" s="42"/>
      <c r="AK32" s="302">
        <v>0</v>
      </c>
      <c r="AL32" s="303"/>
      <c r="AM32" s="303"/>
      <c r="AN32" s="303"/>
      <c r="AO32" s="303"/>
      <c r="AP32" s="42"/>
      <c r="AQ32" s="42"/>
      <c r="AR32" s="43"/>
      <c r="BE32" s="292"/>
    </row>
    <row r="33" spans="1:57" s="3" customFormat="1" ht="14.45" hidden="1" customHeight="1"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304">
        <v>0</v>
      </c>
      <c r="M33" s="303"/>
      <c r="N33" s="303"/>
      <c r="O33" s="303"/>
      <c r="P33" s="303"/>
      <c r="Q33" s="42"/>
      <c r="R33" s="42"/>
      <c r="S33" s="42"/>
      <c r="T33" s="42"/>
      <c r="U33" s="42"/>
      <c r="V33" s="42"/>
      <c r="W33" s="302">
        <f>ROUND(BD94, 2)</f>
        <v>0</v>
      </c>
      <c r="X33" s="303"/>
      <c r="Y33" s="303"/>
      <c r="Z33" s="303"/>
      <c r="AA33" s="303"/>
      <c r="AB33" s="303"/>
      <c r="AC33" s="303"/>
      <c r="AD33" s="303"/>
      <c r="AE33" s="303"/>
      <c r="AF33" s="42"/>
      <c r="AG33" s="42"/>
      <c r="AH33" s="42"/>
      <c r="AI33" s="42"/>
      <c r="AJ33" s="42"/>
      <c r="AK33" s="302">
        <v>0</v>
      </c>
      <c r="AL33" s="303"/>
      <c r="AM33" s="303"/>
      <c r="AN33" s="303"/>
      <c r="AO33" s="303"/>
      <c r="AP33" s="42"/>
      <c r="AQ33" s="42"/>
      <c r="AR33" s="43"/>
      <c r="BE33" s="292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1"/>
    </row>
    <row r="35" spans="1:57" s="2" customFormat="1" ht="25.9" customHeight="1">
      <c r="A35" s="35"/>
      <c r="B35" s="36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308" t="s">
        <v>48</v>
      </c>
      <c r="Y35" s="306"/>
      <c r="Z35" s="306"/>
      <c r="AA35" s="306"/>
      <c r="AB35" s="306"/>
      <c r="AC35" s="47"/>
      <c r="AD35" s="47"/>
      <c r="AE35" s="47"/>
      <c r="AF35" s="47"/>
      <c r="AG35" s="47"/>
      <c r="AH35" s="47"/>
      <c r="AI35" s="47"/>
      <c r="AJ35" s="47"/>
      <c r="AK35" s="305">
        <f>SUM(AK26:AK33)</f>
        <v>0</v>
      </c>
      <c r="AL35" s="306"/>
      <c r="AM35" s="306"/>
      <c r="AN35" s="306"/>
      <c r="AO35" s="307"/>
      <c r="AP35" s="45"/>
      <c r="AQ35" s="45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9"/>
      <c r="C49" s="50"/>
      <c r="D49" s="51" t="s">
        <v>49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50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4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4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4" t="s">
        <v>51</v>
      </c>
      <c r="AI60" s="39"/>
      <c r="AJ60" s="39"/>
      <c r="AK60" s="39"/>
      <c r="AL60" s="39"/>
      <c r="AM60" s="54" t="s">
        <v>52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1" t="s">
        <v>53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54</v>
      </c>
      <c r="AI64" s="55"/>
      <c r="AJ64" s="55"/>
      <c r="AK64" s="55"/>
      <c r="AL64" s="55"/>
      <c r="AM64" s="55"/>
      <c r="AN64" s="55"/>
      <c r="AO64" s="55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4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4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4" t="s">
        <v>51</v>
      </c>
      <c r="AI75" s="39"/>
      <c r="AJ75" s="39"/>
      <c r="AK75" s="39"/>
      <c r="AL75" s="39"/>
      <c r="AM75" s="54" t="s">
        <v>52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40"/>
      <c r="BE77" s="35"/>
    </row>
    <row r="81" spans="1:91" s="2" customFormat="1" ht="6.95" customHeight="1">
      <c r="A81" s="35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40"/>
      <c r="BE81" s="35"/>
    </row>
    <row r="82" spans="1:91" s="2" customFormat="1" ht="24.95" customHeight="1">
      <c r="A82" s="35"/>
      <c r="B82" s="36"/>
      <c r="C82" s="24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60"/>
      <c r="C84" s="30" t="s">
        <v>13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06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</row>
    <row r="85" spans="1:91" s="5" customFormat="1" ht="36.950000000000003" customHeight="1">
      <c r="B85" s="63"/>
      <c r="C85" s="64" t="s">
        <v>16</v>
      </c>
      <c r="D85" s="65"/>
      <c r="E85" s="65"/>
      <c r="F85" s="65"/>
      <c r="G85" s="65"/>
      <c r="H85" s="65"/>
      <c r="I85" s="65"/>
      <c r="J85" s="65"/>
      <c r="K85" s="65"/>
      <c r="L85" s="288" t="str">
        <f>K6</f>
        <v>Veřejná infrastruktura Obytná zóna - NOVÁ DUKLA</v>
      </c>
      <c r="M85" s="289"/>
      <c r="N85" s="289"/>
      <c r="O85" s="289"/>
      <c r="P85" s="289"/>
      <c r="Q85" s="289"/>
      <c r="R85" s="289"/>
      <c r="S85" s="289"/>
      <c r="T85" s="289"/>
      <c r="U85" s="289"/>
      <c r="V85" s="289"/>
      <c r="W85" s="289"/>
      <c r="X85" s="289"/>
      <c r="Y85" s="289"/>
      <c r="Z85" s="289"/>
      <c r="AA85" s="289"/>
      <c r="AB85" s="289"/>
      <c r="AC85" s="289"/>
      <c r="AD85" s="289"/>
      <c r="AE85" s="289"/>
      <c r="AF85" s="289"/>
      <c r="AG85" s="289"/>
      <c r="AH85" s="289"/>
      <c r="AI85" s="289"/>
      <c r="AJ85" s="289"/>
      <c r="AK85" s="65"/>
      <c r="AL85" s="65"/>
      <c r="AM85" s="65"/>
      <c r="AN85" s="65"/>
      <c r="AO85" s="65"/>
      <c r="AP85" s="65"/>
      <c r="AQ85" s="65"/>
      <c r="AR85" s="66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Ústí nad Orlicí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16" t="str">
        <f>IF(AN8= "","",AN8)</f>
        <v>20. 2. 2023</v>
      </c>
      <c r="AN87" s="316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1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317" t="str">
        <f>IF(E17="","",E17)</f>
        <v>Ing. Pravec František</v>
      </c>
      <c r="AN89" s="318"/>
      <c r="AO89" s="318"/>
      <c r="AP89" s="318"/>
      <c r="AQ89" s="37"/>
      <c r="AR89" s="40"/>
      <c r="AS89" s="321" t="s">
        <v>56</v>
      </c>
      <c r="AT89" s="322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1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317" t="str">
        <f>IF(E20="","",E20)</f>
        <v>Kašparová Věra</v>
      </c>
      <c r="AN90" s="318"/>
      <c r="AO90" s="318"/>
      <c r="AP90" s="318"/>
      <c r="AQ90" s="37"/>
      <c r="AR90" s="40"/>
      <c r="AS90" s="323"/>
      <c r="AT90" s="324"/>
      <c r="AU90" s="71"/>
      <c r="AV90" s="71"/>
      <c r="AW90" s="71"/>
      <c r="AX90" s="71"/>
      <c r="AY90" s="71"/>
      <c r="AZ90" s="71"/>
      <c r="BA90" s="71"/>
      <c r="BB90" s="71"/>
      <c r="BC90" s="71"/>
      <c r="BD90" s="72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25"/>
      <c r="AT91" s="326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5"/>
    </row>
    <row r="92" spans="1:91" s="2" customFormat="1" ht="29.25" customHeight="1">
      <c r="A92" s="35"/>
      <c r="B92" s="36"/>
      <c r="C92" s="283" t="s">
        <v>57</v>
      </c>
      <c r="D92" s="284"/>
      <c r="E92" s="284"/>
      <c r="F92" s="284"/>
      <c r="G92" s="284"/>
      <c r="H92" s="75"/>
      <c r="I92" s="287" t="s">
        <v>58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313" t="s">
        <v>59</v>
      </c>
      <c r="AH92" s="284"/>
      <c r="AI92" s="284"/>
      <c r="AJ92" s="284"/>
      <c r="AK92" s="284"/>
      <c r="AL92" s="284"/>
      <c r="AM92" s="284"/>
      <c r="AN92" s="287" t="s">
        <v>60</v>
      </c>
      <c r="AO92" s="284"/>
      <c r="AP92" s="319"/>
      <c r="AQ92" s="76" t="s">
        <v>61</v>
      </c>
      <c r="AR92" s="40"/>
      <c r="AS92" s="77" t="s">
        <v>62</v>
      </c>
      <c r="AT92" s="78" t="s">
        <v>63</v>
      </c>
      <c r="AU92" s="78" t="s">
        <v>64</v>
      </c>
      <c r="AV92" s="78" t="s">
        <v>65</v>
      </c>
      <c r="AW92" s="78" t="s">
        <v>66</v>
      </c>
      <c r="AX92" s="78" t="s">
        <v>67</v>
      </c>
      <c r="AY92" s="78" t="s">
        <v>68</v>
      </c>
      <c r="AZ92" s="78" t="s">
        <v>69</v>
      </c>
      <c r="BA92" s="78" t="s">
        <v>70</v>
      </c>
      <c r="BB92" s="78" t="s">
        <v>71</v>
      </c>
      <c r="BC92" s="78" t="s">
        <v>72</v>
      </c>
      <c r="BD92" s="79" t="s">
        <v>73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5"/>
    </row>
    <row r="94" spans="1:91" s="6" customFormat="1" ht="32.450000000000003" customHeight="1">
      <c r="B94" s="83"/>
      <c r="C94" s="84" t="s">
        <v>74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327">
        <f>ROUND(AG95+AG97+AG109+AG112,2)</f>
        <v>0</v>
      </c>
      <c r="AH94" s="327"/>
      <c r="AI94" s="327"/>
      <c r="AJ94" s="327"/>
      <c r="AK94" s="327"/>
      <c r="AL94" s="327"/>
      <c r="AM94" s="327"/>
      <c r="AN94" s="328">
        <f t="shared" ref="AN94:AN112" si="0">SUM(AG94,AT94)</f>
        <v>0</v>
      </c>
      <c r="AO94" s="328"/>
      <c r="AP94" s="328"/>
      <c r="AQ94" s="87" t="s">
        <v>1</v>
      </c>
      <c r="AR94" s="88"/>
      <c r="AS94" s="89">
        <f>ROUND(AS95+AS97+AS109+AS112,2)</f>
        <v>0</v>
      </c>
      <c r="AT94" s="90">
        <f t="shared" ref="AT94:AT112" si="1">ROUND(SUM(AV94:AW94),2)</f>
        <v>0</v>
      </c>
      <c r="AU94" s="91">
        <f>ROUND(AU95+AU97+AU109+AU112,5)</f>
        <v>0</v>
      </c>
      <c r="AV94" s="90">
        <f>ROUND(AZ94*L29,2)</f>
        <v>0</v>
      </c>
      <c r="AW94" s="90">
        <f>ROUND(BA94*L30,2)</f>
        <v>0</v>
      </c>
      <c r="AX94" s="90">
        <f>ROUND(BB94*L29,2)</f>
        <v>0</v>
      </c>
      <c r="AY94" s="90">
        <f>ROUND(BC94*L30,2)</f>
        <v>0</v>
      </c>
      <c r="AZ94" s="90">
        <f>ROUND(AZ95+AZ97+AZ109+AZ112,2)</f>
        <v>0</v>
      </c>
      <c r="BA94" s="90">
        <f>ROUND(BA95+BA97+BA109+BA112,2)</f>
        <v>0</v>
      </c>
      <c r="BB94" s="90">
        <f>ROUND(BB95+BB97+BB109+BB112,2)</f>
        <v>0</v>
      </c>
      <c r="BC94" s="90">
        <f>ROUND(BC95+BC97+BC109+BC112,2)</f>
        <v>0</v>
      </c>
      <c r="BD94" s="92">
        <f>ROUND(BD95+BD97+BD109+BD112,2)</f>
        <v>0</v>
      </c>
      <c r="BS94" s="93" t="s">
        <v>75</v>
      </c>
      <c r="BT94" s="93" t="s">
        <v>76</v>
      </c>
      <c r="BU94" s="94" t="s">
        <v>77</v>
      </c>
      <c r="BV94" s="93" t="s">
        <v>78</v>
      </c>
      <c r="BW94" s="93" t="s">
        <v>5</v>
      </c>
      <c r="BX94" s="93" t="s">
        <v>79</v>
      </c>
      <c r="CL94" s="93" t="s">
        <v>1</v>
      </c>
    </row>
    <row r="95" spans="1:91" s="7" customFormat="1" ht="31.5" customHeight="1">
      <c r="B95" s="95"/>
      <c r="C95" s="96"/>
      <c r="D95" s="285" t="s">
        <v>80</v>
      </c>
      <c r="E95" s="285"/>
      <c r="F95" s="285"/>
      <c r="G95" s="285"/>
      <c r="H95" s="285"/>
      <c r="I95" s="97"/>
      <c r="J95" s="285" t="s">
        <v>81</v>
      </c>
      <c r="K95" s="285"/>
      <c r="L95" s="285"/>
      <c r="M95" s="285"/>
      <c r="N95" s="285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5"/>
      <c r="Z95" s="285"/>
      <c r="AA95" s="285"/>
      <c r="AB95" s="285"/>
      <c r="AC95" s="285"/>
      <c r="AD95" s="285"/>
      <c r="AE95" s="285"/>
      <c r="AF95" s="285"/>
      <c r="AG95" s="314">
        <f>ROUND(AG96,2)</f>
        <v>0</v>
      </c>
      <c r="AH95" s="315"/>
      <c r="AI95" s="315"/>
      <c r="AJ95" s="315"/>
      <c r="AK95" s="315"/>
      <c r="AL95" s="315"/>
      <c r="AM95" s="315"/>
      <c r="AN95" s="320">
        <f t="shared" si="0"/>
        <v>0</v>
      </c>
      <c r="AO95" s="315"/>
      <c r="AP95" s="315"/>
      <c r="AQ95" s="98" t="s">
        <v>82</v>
      </c>
      <c r="AR95" s="99"/>
      <c r="AS95" s="100">
        <f>ROUND(AS96,2)</f>
        <v>0</v>
      </c>
      <c r="AT95" s="101">
        <f t="shared" si="1"/>
        <v>0</v>
      </c>
      <c r="AU95" s="102">
        <f>ROUND(AU96,5)</f>
        <v>0</v>
      </c>
      <c r="AV95" s="101">
        <f>ROUND(AZ95*L29,2)</f>
        <v>0</v>
      </c>
      <c r="AW95" s="101">
        <f>ROUND(BA95*L30,2)</f>
        <v>0</v>
      </c>
      <c r="AX95" s="101">
        <f>ROUND(BB95*L29,2)</f>
        <v>0</v>
      </c>
      <c r="AY95" s="101">
        <f>ROUND(BC95*L30,2)</f>
        <v>0</v>
      </c>
      <c r="AZ95" s="101">
        <f>ROUND(AZ96,2)</f>
        <v>0</v>
      </c>
      <c r="BA95" s="101">
        <f>ROUND(BA96,2)</f>
        <v>0</v>
      </c>
      <c r="BB95" s="101">
        <f>ROUND(BB96,2)</f>
        <v>0</v>
      </c>
      <c r="BC95" s="101">
        <f>ROUND(BC96,2)</f>
        <v>0</v>
      </c>
      <c r="BD95" s="103">
        <f>ROUND(BD96,2)</f>
        <v>0</v>
      </c>
      <c r="BS95" s="104" t="s">
        <v>75</v>
      </c>
      <c r="BT95" s="104" t="s">
        <v>83</v>
      </c>
      <c r="BU95" s="104" t="s">
        <v>77</v>
      </c>
      <c r="BV95" s="104" t="s">
        <v>78</v>
      </c>
      <c r="BW95" s="104" t="s">
        <v>84</v>
      </c>
      <c r="BX95" s="104" t="s">
        <v>5</v>
      </c>
      <c r="CL95" s="104" t="s">
        <v>1</v>
      </c>
      <c r="CM95" s="104" t="s">
        <v>85</v>
      </c>
    </row>
    <row r="96" spans="1:91" s="4" customFormat="1" ht="29.25" customHeight="1">
      <c r="A96" s="105" t="s">
        <v>86</v>
      </c>
      <c r="B96" s="60"/>
      <c r="C96" s="106"/>
      <c r="D96" s="106"/>
      <c r="E96" s="286" t="s">
        <v>87</v>
      </c>
      <c r="F96" s="286"/>
      <c r="G96" s="286"/>
      <c r="H96" s="286"/>
      <c r="I96" s="286"/>
      <c r="J96" s="106"/>
      <c r="K96" s="286" t="s">
        <v>81</v>
      </c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B96" s="286"/>
      <c r="AC96" s="286"/>
      <c r="AD96" s="286"/>
      <c r="AE96" s="286"/>
      <c r="AF96" s="286"/>
      <c r="AG96" s="312">
        <f>'103 - SO101-103-Komunikac...'!J32</f>
        <v>0</v>
      </c>
      <c r="AH96" s="311"/>
      <c r="AI96" s="311"/>
      <c r="AJ96" s="311"/>
      <c r="AK96" s="311"/>
      <c r="AL96" s="311"/>
      <c r="AM96" s="311"/>
      <c r="AN96" s="312">
        <f t="shared" si="0"/>
        <v>0</v>
      </c>
      <c r="AO96" s="311"/>
      <c r="AP96" s="311"/>
      <c r="AQ96" s="107" t="s">
        <v>88</v>
      </c>
      <c r="AR96" s="62"/>
      <c r="AS96" s="108">
        <v>0</v>
      </c>
      <c r="AT96" s="109">
        <f t="shared" si="1"/>
        <v>0</v>
      </c>
      <c r="AU96" s="110">
        <f>'103 - SO101-103-Komunikac...'!P122</f>
        <v>0</v>
      </c>
      <c r="AV96" s="109">
        <f>'103 - SO101-103-Komunikac...'!J35</f>
        <v>0</v>
      </c>
      <c r="AW96" s="109">
        <f>'103 - SO101-103-Komunikac...'!J36</f>
        <v>0</v>
      </c>
      <c r="AX96" s="109">
        <f>'103 - SO101-103-Komunikac...'!J37</f>
        <v>0</v>
      </c>
      <c r="AY96" s="109">
        <f>'103 - SO101-103-Komunikac...'!J38</f>
        <v>0</v>
      </c>
      <c r="AZ96" s="109">
        <f>'103 - SO101-103-Komunikac...'!F35</f>
        <v>0</v>
      </c>
      <c r="BA96" s="109">
        <f>'103 - SO101-103-Komunikac...'!F36</f>
        <v>0</v>
      </c>
      <c r="BB96" s="109">
        <f>'103 - SO101-103-Komunikac...'!F37</f>
        <v>0</v>
      </c>
      <c r="BC96" s="109">
        <f>'103 - SO101-103-Komunikac...'!F38</f>
        <v>0</v>
      </c>
      <c r="BD96" s="111">
        <f>'103 - SO101-103-Komunikac...'!F39</f>
        <v>0</v>
      </c>
      <c r="BT96" s="112" t="s">
        <v>85</v>
      </c>
      <c r="BV96" s="112" t="s">
        <v>78</v>
      </c>
      <c r="BW96" s="112" t="s">
        <v>89</v>
      </c>
      <c r="BX96" s="112" t="s">
        <v>84</v>
      </c>
      <c r="CL96" s="112" t="s">
        <v>90</v>
      </c>
    </row>
    <row r="97" spans="1:91" s="7" customFormat="1" ht="16.5" customHeight="1">
      <c r="B97" s="95"/>
      <c r="C97" s="96"/>
      <c r="D97" s="285" t="s">
        <v>91</v>
      </c>
      <c r="E97" s="285"/>
      <c r="F97" s="285"/>
      <c r="G97" s="285"/>
      <c r="H97" s="285"/>
      <c r="I97" s="97"/>
      <c r="J97" s="285" t="s">
        <v>92</v>
      </c>
      <c r="K97" s="285"/>
      <c r="L97" s="285"/>
      <c r="M97" s="285"/>
      <c r="N97" s="285"/>
      <c r="O97" s="285"/>
      <c r="P97" s="285"/>
      <c r="Q97" s="285"/>
      <c r="R97" s="285"/>
      <c r="S97" s="285"/>
      <c r="T97" s="285"/>
      <c r="U97" s="285"/>
      <c r="V97" s="285"/>
      <c r="W97" s="285"/>
      <c r="X97" s="285"/>
      <c r="Y97" s="285"/>
      <c r="Z97" s="285"/>
      <c r="AA97" s="285"/>
      <c r="AB97" s="285"/>
      <c r="AC97" s="285"/>
      <c r="AD97" s="285"/>
      <c r="AE97" s="285"/>
      <c r="AF97" s="285"/>
      <c r="AG97" s="314">
        <f>ROUND(AG98+AG101+AG104+AG105+AG108,2)</f>
        <v>0</v>
      </c>
      <c r="AH97" s="315"/>
      <c r="AI97" s="315"/>
      <c r="AJ97" s="315"/>
      <c r="AK97" s="315"/>
      <c r="AL97" s="315"/>
      <c r="AM97" s="315"/>
      <c r="AN97" s="320">
        <f t="shared" si="0"/>
        <v>0</v>
      </c>
      <c r="AO97" s="315"/>
      <c r="AP97" s="315"/>
      <c r="AQ97" s="98" t="s">
        <v>82</v>
      </c>
      <c r="AR97" s="99"/>
      <c r="AS97" s="100">
        <f>ROUND(AS98+AS101+AS104+AS105+AS108,2)</f>
        <v>0</v>
      </c>
      <c r="AT97" s="101">
        <f t="shared" si="1"/>
        <v>0</v>
      </c>
      <c r="AU97" s="102">
        <f>ROUND(AU98+AU101+AU104+AU105+AU108,5)</f>
        <v>0</v>
      </c>
      <c r="AV97" s="101">
        <f>ROUND(AZ97*L29,2)</f>
        <v>0</v>
      </c>
      <c r="AW97" s="101">
        <f>ROUND(BA97*L30,2)</f>
        <v>0</v>
      </c>
      <c r="AX97" s="101">
        <f>ROUND(BB97*L29,2)</f>
        <v>0</v>
      </c>
      <c r="AY97" s="101">
        <f>ROUND(BC97*L30,2)</f>
        <v>0</v>
      </c>
      <c r="AZ97" s="101">
        <f>ROUND(AZ98+AZ101+AZ104+AZ105+AZ108,2)</f>
        <v>0</v>
      </c>
      <c r="BA97" s="101">
        <f>ROUND(BA98+BA101+BA104+BA105+BA108,2)</f>
        <v>0</v>
      </c>
      <c r="BB97" s="101">
        <f>ROUND(BB98+BB101+BB104+BB105+BB108,2)</f>
        <v>0</v>
      </c>
      <c r="BC97" s="101">
        <f>ROUND(BC98+BC101+BC104+BC105+BC108,2)</f>
        <v>0</v>
      </c>
      <c r="BD97" s="103">
        <f>ROUND(BD98+BD101+BD104+BD105+BD108,2)</f>
        <v>0</v>
      </c>
      <c r="BS97" s="104" t="s">
        <v>75</v>
      </c>
      <c r="BT97" s="104" t="s">
        <v>83</v>
      </c>
      <c r="BU97" s="104" t="s">
        <v>77</v>
      </c>
      <c r="BV97" s="104" t="s">
        <v>78</v>
      </c>
      <c r="BW97" s="104" t="s">
        <v>93</v>
      </c>
      <c r="BX97" s="104" t="s">
        <v>5</v>
      </c>
      <c r="CL97" s="104" t="s">
        <v>1</v>
      </c>
      <c r="CM97" s="104" t="s">
        <v>85</v>
      </c>
    </row>
    <row r="98" spans="1:91" s="4" customFormat="1" ht="16.5" customHeight="1">
      <c r="B98" s="60"/>
      <c r="C98" s="106"/>
      <c r="D98" s="106"/>
      <c r="E98" s="286" t="s">
        <v>83</v>
      </c>
      <c r="F98" s="286"/>
      <c r="G98" s="286"/>
      <c r="H98" s="286"/>
      <c r="I98" s="286"/>
      <c r="J98" s="106"/>
      <c r="K98" s="286" t="s">
        <v>94</v>
      </c>
      <c r="L98" s="286"/>
      <c r="M98" s="286"/>
      <c r="N98" s="286"/>
      <c r="O98" s="286"/>
      <c r="P98" s="286"/>
      <c r="Q98" s="286"/>
      <c r="R98" s="286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310">
        <f>ROUND(SUM(AG99:AG100),2)</f>
        <v>0</v>
      </c>
      <c r="AH98" s="311"/>
      <c r="AI98" s="311"/>
      <c r="AJ98" s="311"/>
      <c r="AK98" s="311"/>
      <c r="AL98" s="311"/>
      <c r="AM98" s="311"/>
      <c r="AN98" s="312">
        <f t="shared" si="0"/>
        <v>0</v>
      </c>
      <c r="AO98" s="311"/>
      <c r="AP98" s="311"/>
      <c r="AQ98" s="107" t="s">
        <v>88</v>
      </c>
      <c r="AR98" s="62"/>
      <c r="AS98" s="108">
        <f>ROUND(SUM(AS99:AS100),2)</f>
        <v>0</v>
      </c>
      <c r="AT98" s="109">
        <f t="shared" si="1"/>
        <v>0</v>
      </c>
      <c r="AU98" s="110">
        <f>ROUND(SUM(AU99:AU100),5)</f>
        <v>0</v>
      </c>
      <c r="AV98" s="109">
        <f>ROUND(AZ98*L29,2)</f>
        <v>0</v>
      </c>
      <c r="AW98" s="109">
        <f>ROUND(BA98*L30,2)</f>
        <v>0</v>
      </c>
      <c r="AX98" s="109">
        <f>ROUND(BB98*L29,2)</f>
        <v>0</v>
      </c>
      <c r="AY98" s="109">
        <f>ROUND(BC98*L30,2)</f>
        <v>0</v>
      </c>
      <c r="AZ98" s="109">
        <f>ROUND(SUM(AZ99:AZ100),2)</f>
        <v>0</v>
      </c>
      <c r="BA98" s="109">
        <f>ROUND(SUM(BA99:BA100),2)</f>
        <v>0</v>
      </c>
      <c r="BB98" s="109">
        <f>ROUND(SUM(BB99:BB100),2)</f>
        <v>0</v>
      </c>
      <c r="BC98" s="109">
        <f>ROUND(SUM(BC99:BC100),2)</f>
        <v>0</v>
      </c>
      <c r="BD98" s="111">
        <f>ROUND(SUM(BD99:BD100),2)</f>
        <v>0</v>
      </c>
      <c r="BS98" s="112" t="s">
        <v>75</v>
      </c>
      <c r="BT98" s="112" t="s">
        <v>85</v>
      </c>
      <c r="BU98" s="112" t="s">
        <v>77</v>
      </c>
      <c r="BV98" s="112" t="s">
        <v>78</v>
      </c>
      <c r="BW98" s="112" t="s">
        <v>95</v>
      </c>
      <c r="BX98" s="112" t="s">
        <v>93</v>
      </c>
      <c r="CL98" s="112" t="s">
        <v>90</v>
      </c>
    </row>
    <row r="99" spans="1:91" s="4" customFormat="1" ht="16.5" customHeight="1">
      <c r="A99" s="105" t="s">
        <v>86</v>
      </c>
      <c r="B99" s="60"/>
      <c r="C99" s="106"/>
      <c r="D99" s="106"/>
      <c r="E99" s="106"/>
      <c r="F99" s="286" t="s">
        <v>96</v>
      </c>
      <c r="G99" s="286"/>
      <c r="H99" s="286"/>
      <c r="I99" s="286"/>
      <c r="J99" s="286"/>
      <c r="K99" s="106"/>
      <c r="L99" s="286" t="s">
        <v>94</v>
      </c>
      <c r="M99" s="286"/>
      <c r="N99" s="286"/>
      <c r="O99" s="286"/>
      <c r="P99" s="286"/>
      <c r="Q99" s="286"/>
      <c r="R99" s="286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312">
        <f>'1.1 - Dešťová stoka DB-1'!J34</f>
        <v>0</v>
      </c>
      <c r="AH99" s="311"/>
      <c r="AI99" s="311"/>
      <c r="AJ99" s="311"/>
      <c r="AK99" s="311"/>
      <c r="AL99" s="311"/>
      <c r="AM99" s="311"/>
      <c r="AN99" s="312">
        <f t="shared" si="0"/>
        <v>0</v>
      </c>
      <c r="AO99" s="311"/>
      <c r="AP99" s="311"/>
      <c r="AQ99" s="107" t="s">
        <v>88</v>
      </c>
      <c r="AR99" s="62"/>
      <c r="AS99" s="108">
        <v>0</v>
      </c>
      <c r="AT99" s="109">
        <f t="shared" si="1"/>
        <v>0</v>
      </c>
      <c r="AU99" s="110">
        <f>'1.1 - Dešťová stoka DB-1'!P134</f>
        <v>0</v>
      </c>
      <c r="AV99" s="109">
        <f>'1.1 - Dešťová stoka DB-1'!J37</f>
        <v>0</v>
      </c>
      <c r="AW99" s="109">
        <f>'1.1 - Dešťová stoka DB-1'!J38</f>
        <v>0</v>
      </c>
      <c r="AX99" s="109">
        <f>'1.1 - Dešťová stoka DB-1'!J39</f>
        <v>0</v>
      </c>
      <c r="AY99" s="109">
        <f>'1.1 - Dešťová stoka DB-1'!J40</f>
        <v>0</v>
      </c>
      <c r="AZ99" s="109">
        <f>'1.1 - Dešťová stoka DB-1'!F37</f>
        <v>0</v>
      </c>
      <c r="BA99" s="109">
        <f>'1.1 - Dešťová stoka DB-1'!F38</f>
        <v>0</v>
      </c>
      <c r="BB99" s="109">
        <f>'1.1 - Dešťová stoka DB-1'!F39</f>
        <v>0</v>
      </c>
      <c r="BC99" s="109">
        <f>'1.1 - Dešťová stoka DB-1'!F40</f>
        <v>0</v>
      </c>
      <c r="BD99" s="111">
        <f>'1.1 - Dešťová stoka DB-1'!F41</f>
        <v>0</v>
      </c>
      <c r="BT99" s="112" t="s">
        <v>97</v>
      </c>
      <c r="BV99" s="112" t="s">
        <v>78</v>
      </c>
      <c r="BW99" s="112" t="s">
        <v>98</v>
      </c>
      <c r="BX99" s="112" t="s">
        <v>95</v>
      </c>
      <c r="CL99" s="112" t="s">
        <v>90</v>
      </c>
    </row>
    <row r="100" spans="1:91" s="4" customFormat="1" ht="23.25" customHeight="1">
      <c r="A100" s="105" t="s">
        <v>86</v>
      </c>
      <c r="B100" s="60"/>
      <c r="C100" s="106"/>
      <c r="D100" s="106"/>
      <c r="E100" s="106"/>
      <c r="F100" s="286" t="s">
        <v>99</v>
      </c>
      <c r="G100" s="286"/>
      <c r="H100" s="286"/>
      <c r="I100" s="286"/>
      <c r="J100" s="286"/>
      <c r="K100" s="106"/>
      <c r="L100" s="286" t="s">
        <v>100</v>
      </c>
      <c r="M100" s="286"/>
      <c r="N100" s="286"/>
      <c r="O100" s="286"/>
      <c r="P100" s="286"/>
      <c r="Q100" s="286"/>
      <c r="R100" s="286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  <c r="AE100" s="286"/>
      <c r="AF100" s="286"/>
      <c r="AG100" s="312">
        <f>'1.2 - Kanalizační přípojk...'!J34</f>
        <v>0</v>
      </c>
      <c r="AH100" s="311"/>
      <c r="AI100" s="311"/>
      <c r="AJ100" s="311"/>
      <c r="AK100" s="311"/>
      <c r="AL100" s="311"/>
      <c r="AM100" s="311"/>
      <c r="AN100" s="312">
        <f t="shared" si="0"/>
        <v>0</v>
      </c>
      <c r="AO100" s="311"/>
      <c r="AP100" s="311"/>
      <c r="AQ100" s="107" t="s">
        <v>88</v>
      </c>
      <c r="AR100" s="62"/>
      <c r="AS100" s="108">
        <v>0</v>
      </c>
      <c r="AT100" s="109">
        <f t="shared" si="1"/>
        <v>0</v>
      </c>
      <c r="AU100" s="110">
        <f>'1.2 - Kanalizační přípojk...'!P129</f>
        <v>0</v>
      </c>
      <c r="AV100" s="109">
        <f>'1.2 - Kanalizační přípojk...'!J37</f>
        <v>0</v>
      </c>
      <c r="AW100" s="109">
        <f>'1.2 - Kanalizační přípojk...'!J38</f>
        <v>0</v>
      </c>
      <c r="AX100" s="109">
        <f>'1.2 - Kanalizační přípojk...'!J39</f>
        <v>0</v>
      </c>
      <c r="AY100" s="109">
        <f>'1.2 - Kanalizační přípojk...'!J40</f>
        <v>0</v>
      </c>
      <c r="AZ100" s="109">
        <f>'1.2 - Kanalizační přípojk...'!F37</f>
        <v>0</v>
      </c>
      <c r="BA100" s="109">
        <f>'1.2 - Kanalizační přípojk...'!F38</f>
        <v>0</v>
      </c>
      <c r="BB100" s="109">
        <f>'1.2 - Kanalizační přípojk...'!F39</f>
        <v>0</v>
      </c>
      <c r="BC100" s="109">
        <f>'1.2 - Kanalizační přípojk...'!F40</f>
        <v>0</v>
      </c>
      <c r="BD100" s="111">
        <f>'1.2 - Kanalizační přípojk...'!F41</f>
        <v>0</v>
      </c>
      <c r="BT100" s="112" t="s">
        <v>97</v>
      </c>
      <c r="BV100" s="112" t="s">
        <v>78</v>
      </c>
      <c r="BW100" s="112" t="s">
        <v>101</v>
      </c>
      <c r="BX100" s="112" t="s">
        <v>95</v>
      </c>
      <c r="CL100" s="112" t="s">
        <v>90</v>
      </c>
    </row>
    <row r="101" spans="1:91" s="4" customFormat="1" ht="16.5" customHeight="1">
      <c r="B101" s="60"/>
      <c r="C101" s="106"/>
      <c r="D101" s="106"/>
      <c r="E101" s="286" t="s">
        <v>85</v>
      </c>
      <c r="F101" s="286"/>
      <c r="G101" s="286"/>
      <c r="H101" s="286"/>
      <c r="I101" s="286"/>
      <c r="J101" s="106"/>
      <c r="K101" s="286" t="s">
        <v>102</v>
      </c>
      <c r="L101" s="286"/>
      <c r="M101" s="286"/>
      <c r="N101" s="286"/>
      <c r="O101" s="286"/>
      <c r="P101" s="286"/>
      <c r="Q101" s="286"/>
      <c r="R101" s="286"/>
      <c r="S101" s="286"/>
      <c r="T101" s="286"/>
      <c r="U101" s="286"/>
      <c r="V101" s="286"/>
      <c r="W101" s="286"/>
      <c r="X101" s="286"/>
      <c r="Y101" s="286"/>
      <c r="Z101" s="286"/>
      <c r="AA101" s="286"/>
      <c r="AB101" s="286"/>
      <c r="AC101" s="286"/>
      <c r="AD101" s="286"/>
      <c r="AE101" s="286"/>
      <c r="AF101" s="286"/>
      <c r="AG101" s="310">
        <f>ROUND(SUM(AG102:AG103),2)</f>
        <v>0</v>
      </c>
      <c r="AH101" s="311"/>
      <c r="AI101" s="311"/>
      <c r="AJ101" s="311"/>
      <c r="AK101" s="311"/>
      <c r="AL101" s="311"/>
      <c r="AM101" s="311"/>
      <c r="AN101" s="312">
        <f t="shared" si="0"/>
        <v>0</v>
      </c>
      <c r="AO101" s="311"/>
      <c r="AP101" s="311"/>
      <c r="AQ101" s="107" t="s">
        <v>88</v>
      </c>
      <c r="AR101" s="62"/>
      <c r="AS101" s="108">
        <f>ROUND(SUM(AS102:AS103),2)</f>
        <v>0</v>
      </c>
      <c r="AT101" s="109">
        <f t="shared" si="1"/>
        <v>0</v>
      </c>
      <c r="AU101" s="110">
        <f>ROUND(SUM(AU102:AU103),5)</f>
        <v>0</v>
      </c>
      <c r="AV101" s="109">
        <f>ROUND(AZ101*L29,2)</f>
        <v>0</v>
      </c>
      <c r="AW101" s="109">
        <f>ROUND(BA101*L30,2)</f>
        <v>0</v>
      </c>
      <c r="AX101" s="109">
        <f>ROUND(BB101*L29,2)</f>
        <v>0</v>
      </c>
      <c r="AY101" s="109">
        <f>ROUND(BC101*L30,2)</f>
        <v>0</v>
      </c>
      <c r="AZ101" s="109">
        <f>ROUND(SUM(AZ102:AZ103),2)</f>
        <v>0</v>
      </c>
      <c r="BA101" s="109">
        <f>ROUND(SUM(BA102:BA103),2)</f>
        <v>0</v>
      </c>
      <c r="BB101" s="109">
        <f>ROUND(SUM(BB102:BB103),2)</f>
        <v>0</v>
      </c>
      <c r="BC101" s="109">
        <f>ROUND(SUM(BC102:BC103),2)</f>
        <v>0</v>
      </c>
      <c r="BD101" s="111">
        <f>ROUND(SUM(BD102:BD103),2)</f>
        <v>0</v>
      </c>
      <c r="BS101" s="112" t="s">
        <v>75</v>
      </c>
      <c r="BT101" s="112" t="s">
        <v>85</v>
      </c>
      <c r="BU101" s="112" t="s">
        <v>77</v>
      </c>
      <c r="BV101" s="112" t="s">
        <v>78</v>
      </c>
      <c r="BW101" s="112" t="s">
        <v>103</v>
      </c>
      <c r="BX101" s="112" t="s">
        <v>93</v>
      </c>
      <c r="CL101" s="112" t="s">
        <v>90</v>
      </c>
    </row>
    <row r="102" spans="1:91" s="4" customFormat="1" ht="16.5" customHeight="1">
      <c r="A102" s="105" t="s">
        <v>86</v>
      </c>
      <c r="B102" s="60"/>
      <c r="C102" s="106"/>
      <c r="D102" s="106"/>
      <c r="E102" s="106"/>
      <c r="F102" s="286" t="s">
        <v>104</v>
      </c>
      <c r="G102" s="286"/>
      <c r="H102" s="286"/>
      <c r="I102" s="286"/>
      <c r="J102" s="286"/>
      <c r="K102" s="106"/>
      <c r="L102" s="286" t="s">
        <v>102</v>
      </c>
      <c r="M102" s="286"/>
      <c r="N102" s="286"/>
      <c r="O102" s="286"/>
      <c r="P102" s="286"/>
      <c r="Q102" s="286"/>
      <c r="R102" s="286"/>
      <c r="S102" s="286"/>
      <c r="T102" s="286"/>
      <c r="U102" s="286"/>
      <c r="V102" s="286"/>
      <c r="W102" s="286"/>
      <c r="X102" s="286"/>
      <c r="Y102" s="286"/>
      <c r="Z102" s="286"/>
      <c r="AA102" s="286"/>
      <c r="AB102" s="286"/>
      <c r="AC102" s="286"/>
      <c r="AD102" s="286"/>
      <c r="AE102" s="286"/>
      <c r="AF102" s="286"/>
      <c r="AG102" s="312">
        <f>'2.1 - Dešťová stoka DB-2'!J34</f>
        <v>0</v>
      </c>
      <c r="AH102" s="311"/>
      <c r="AI102" s="311"/>
      <c r="AJ102" s="311"/>
      <c r="AK102" s="311"/>
      <c r="AL102" s="311"/>
      <c r="AM102" s="311"/>
      <c r="AN102" s="312">
        <f t="shared" si="0"/>
        <v>0</v>
      </c>
      <c r="AO102" s="311"/>
      <c r="AP102" s="311"/>
      <c r="AQ102" s="107" t="s">
        <v>88</v>
      </c>
      <c r="AR102" s="62"/>
      <c r="AS102" s="108">
        <v>0</v>
      </c>
      <c r="AT102" s="109">
        <f t="shared" si="1"/>
        <v>0</v>
      </c>
      <c r="AU102" s="110">
        <f>'2.1 - Dešťová stoka DB-2'!P136</f>
        <v>0</v>
      </c>
      <c r="AV102" s="109">
        <f>'2.1 - Dešťová stoka DB-2'!J37</f>
        <v>0</v>
      </c>
      <c r="AW102" s="109">
        <f>'2.1 - Dešťová stoka DB-2'!J38</f>
        <v>0</v>
      </c>
      <c r="AX102" s="109">
        <f>'2.1 - Dešťová stoka DB-2'!J39</f>
        <v>0</v>
      </c>
      <c r="AY102" s="109">
        <f>'2.1 - Dešťová stoka DB-2'!J40</f>
        <v>0</v>
      </c>
      <c r="AZ102" s="109">
        <f>'2.1 - Dešťová stoka DB-2'!F37</f>
        <v>0</v>
      </c>
      <c r="BA102" s="109">
        <f>'2.1 - Dešťová stoka DB-2'!F38</f>
        <v>0</v>
      </c>
      <c r="BB102" s="109">
        <f>'2.1 - Dešťová stoka DB-2'!F39</f>
        <v>0</v>
      </c>
      <c r="BC102" s="109">
        <f>'2.1 - Dešťová stoka DB-2'!F40</f>
        <v>0</v>
      </c>
      <c r="BD102" s="111">
        <f>'2.1 - Dešťová stoka DB-2'!F41</f>
        <v>0</v>
      </c>
      <c r="BT102" s="112" t="s">
        <v>97</v>
      </c>
      <c r="BV102" s="112" t="s">
        <v>78</v>
      </c>
      <c r="BW102" s="112" t="s">
        <v>105</v>
      </c>
      <c r="BX102" s="112" t="s">
        <v>103</v>
      </c>
      <c r="CL102" s="112" t="s">
        <v>90</v>
      </c>
    </row>
    <row r="103" spans="1:91" s="4" customFormat="1" ht="23.25" customHeight="1">
      <c r="A103" s="105" t="s">
        <v>86</v>
      </c>
      <c r="B103" s="60"/>
      <c r="C103" s="106"/>
      <c r="D103" s="106"/>
      <c r="E103" s="106"/>
      <c r="F103" s="286" t="s">
        <v>106</v>
      </c>
      <c r="G103" s="286"/>
      <c r="H103" s="286"/>
      <c r="I103" s="286"/>
      <c r="J103" s="286"/>
      <c r="K103" s="106"/>
      <c r="L103" s="286" t="s">
        <v>107</v>
      </c>
      <c r="M103" s="286"/>
      <c r="N103" s="286"/>
      <c r="O103" s="286"/>
      <c r="P103" s="286"/>
      <c r="Q103" s="286"/>
      <c r="R103" s="286"/>
      <c r="S103" s="286"/>
      <c r="T103" s="286"/>
      <c r="U103" s="286"/>
      <c r="V103" s="286"/>
      <c r="W103" s="286"/>
      <c r="X103" s="286"/>
      <c r="Y103" s="286"/>
      <c r="Z103" s="286"/>
      <c r="AA103" s="286"/>
      <c r="AB103" s="286"/>
      <c r="AC103" s="286"/>
      <c r="AD103" s="286"/>
      <c r="AE103" s="286"/>
      <c r="AF103" s="286"/>
      <c r="AG103" s="312">
        <f>'2.2 - Kanalizační přípojk...'!J34</f>
        <v>0</v>
      </c>
      <c r="AH103" s="311"/>
      <c r="AI103" s="311"/>
      <c r="AJ103" s="311"/>
      <c r="AK103" s="311"/>
      <c r="AL103" s="311"/>
      <c r="AM103" s="311"/>
      <c r="AN103" s="312">
        <f t="shared" si="0"/>
        <v>0</v>
      </c>
      <c r="AO103" s="311"/>
      <c r="AP103" s="311"/>
      <c r="AQ103" s="107" t="s">
        <v>88</v>
      </c>
      <c r="AR103" s="62"/>
      <c r="AS103" s="108">
        <v>0</v>
      </c>
      <c r="AT103" s="109">
        <f t="shared" si="1"/>
        <v>0</v>
      </c>
      <c r="AU103" s="110">
        <f>'2.2 - Kanalizační přípojk...'!P129</f>
        <v>0</v>
      </c>
      <c r="AV103" s="109">
        <f>'2.2 - Kanalizační přípojk...'!J37</f>
        <v>0</v>
      </c>
      <c r="AW103" s="109">
        <f>'2.2 - Kanalizační přípojk...'!J38</f>
        <v>0</v>
      </c>
      <c r="AX103" s="109">
        <f>'2.2 - Kanalizační přípojk...'!J39</f>
        <v>0</v>
      </c>
      <c r="AY103" s="109">
        <f>'2.2 - Kanalizační přípojk...'!J40</f>
        <v>0</v>
      </c>
      <c r="AZ103" s="109">
        <f>'2.2 - Kanalizační přípojk...'!F37</f>
        <v>0</v>
      </c>
      <c r="BA103" s="109">
        <f>'2.2 - Kanalizační přípojk...'!F38</f>
        <v>0</v>
      </c>
      <c r="BB103" s="109">
        <f>'2.2 - Kanalizační přípojk...'!F39</f>
        <v>0</v>
      </c>
      <c r="BC103" s="109">
        <f>'2.2 - Kanalizační přípojk...'!F40</f>
        <v>0</v>
      </c>
      <c r="BD103" s="111">
        <f>'2.2 - Kanalizační přípojk...'!F41</f>
        <v>0</v>
      </c>
      <c r="BT103" s="112" t="s">
        <v>97</v>
      </c>
      <c r="BV103" s="112" t="s">
        <v>78</v>
      </c>
      <c r="BW103" s="112" t="s">
        <v>108</v>
      </c>
      <c r="BX103" s="112" t="s">
        <v>103</v>
      </c>
      <c r="CL103" s="112" t="s">
        <v>90</v>
      </c>
    </row>
    <row r="104" spans="1:91" s="4" customFormat="1" ht="16.5" customHeight="1">
      <c r="A104" s="105" t="s">
        <v>86</v>
      </c>
      <c r="B104" s="60"/>
      <c r="C104" s="106"/>
      <c r="D104" s="106"/>
      <c r="E104" s="286" t="s">
        <v>97</v>
      </c>
      <c r="F104" s="286"/>
      <c r="G104" s="286"/>
      <c r="H104" s="286"/>
      <c r="I104" s="286"/>
      <c r="J104" s="106"/>
      <c r="K104" s="286" t="s">
        <v>109</v>
      </c>
      <c r="L104" s="286"/>
      <c r="M104" s="286"/>
      <c r="N104" s="286"/>
      <c r="O104" s="286"/>
      <c r="P104" s="286"/>
      <c r="Q104" s="286"/>
      <c r="R104" s="286"/>
      <c r="S104" s="286"/>
      <c r="T104" s="286"/>
      <c r="U104" s="286"/>
      <c r="V104" s="286"/>
      <c r="W104" s="286"/>
      <c r="X104" s="286"/>
      <c r="Y104" s="286"/>
      <c r="Z104" s="286"/>
      <c r="AA104" s="286"/>
      <c r="AB104" s="286"/>
      <c r="AC104" s="286"/>
      <c r="AD104" s="286"/>
      <c r="AE104" s="286"/>
      <c r="AF104" s="286"/>
      <c r="AG104" s="312">
        <f>'3 - Dešťová stoka DB-3'!J32</f>
        <v>0</v>
      </c>
      <c r="AH104" s="311"/>
      <c r="AI104" s="311"/>
      <c r="AJ104" s="311"/>
      <c r="AK104" s="311"/>
      <c r="AL104" s="311"/>
      <c r="AM104" s="311"/>
      <c r="AN104" s="312">
        <f t="shared" si="0"/>
        <v>0</v>
      </c>
      <c r="AO104" s="311"/>
      <c r="AP104" s="311"/>
      <c r="AQ104" s="107" t="s">
        <v>88</v>
      </c>
      <c r="AR104" s="62"/>
      <c r="AS104" s="108">
        <v>0</v>
      </c>
      <c r="AT104" s="109">
        <f t="shared" si="1"/>
        <v>0</v>
      </c>
      <c r="AU104" s="110">
        <f>'3 - Dešťová stoka DB-3'!P126</f>
        <v>0</v>
      </c>
      <c r="AV104" s="109">
        <f>'3 - Dešťová stoka DB-3'!J35</f>
        <v>0</v>
      </c>
      <c r="AW104" s="109">
        <f>'3 - Dešťová stoka DB-3'!J36</f>
        <v>0</v>
      </c>
      <c r="AX104" s="109">
        <f>'3 - Dešťová stoka DB-3'!J37</f>
        <v>0</v>
      </c>
      <c r="AY104" s="109">
        <f>'3 - Dešťová stoka DB-3'!J38</f>
        <v>0</v>
      </c>
      <c r="AZ104" s="109">
        <f>'3 - Dešťová stoka DB-3'!F35</f>
        <v>0</v>
      </c>
      <c r="BA104" s="109">
        <f>'3 - Dešťová stoka DB-3'!F36</f>
        <v>0</v>
      </c>
      <c r="BB104" s="109">
        <f>'3 - Dešťová stoka DB-3'!F37</f>
        <v>0</v>
      </c>
      <c r="BC104" s="109">
        <f>'3 - Dešťová stoka DB-3'!F38</f>
        <v>0</v>
      </c>
      <c r="BD104" s="111">
        <f>'3 - Dešťová stoka DB-3'!F39</f>
        <v>0</v>
      </c>
      <c r="BT104" s="112" t="s">
        <v>85</v>
      </c>
      <c r="BV104" s="112" t="s">
        <v>78</v>
      </c>
      <c r="BW104" s="112" t="s">
        <v>110</v>
      </c>
      <c r="BX104" s="112" t="s">
        <v>93</v>
      </c>
      <c r="CL104" s="112" t="s">
        <v>90</v>
      </c>
    </row>
    <row r="105" spans="1:91" s="4" customFormat="1" ht="16.5" customHeight="1">
      <c r="B105" s="60"/>
      <c r="C105" s="106"/>
      <c r="D105" s="106"/>
      <c r="E105" s="286" t="s">
        <v>111</v>
      </c>
      <c r="F105" s="286"/>
      <c r="G105" s="286"/>
      <c r="H105" s="286"/>
      <c r="I105" s="286"/>
      <c r="J105" s="106"/>
      <c r="K105" s="286" t="s">
        <v>112</v>
      </c>
      <c r="L105" s="286"/>
      <c r="M105" s="286"/>
      <c r="N105" s="286"/>
      <c r="O105" s="286"/>
      <c r="P105" s="286"/>
      <c r="Q105" s="286"/>
      <c r="R105" s="286"/>
      <c r="S105" s="286"/>
      <c r="T105" s="286"/>
      <c r="U105" s="286"/>
      <c r="V105" s="286"/>
      <c r="W105" s="286"/>
      <c r="X105" s="286"/>
      <c r="Y105" s="286"/>
      <c r="Z105" s="286"/>
      <c r="AA105" s="286"/>
      <c r="AB105" s="286"/>
      <c r="AC105" s="286"/>
      <c r="AD105" s="286"/>
      <c r="AE105" s="286"/>
      <c r="AF105" s="286"/>
      <c r="AG105" s="310">
        <f>ROUND(SUM(AG106:AG107),2)</f>
        <v>0</v>
      </c>
      <c r="AH105" s="311"/>
      <c r="AI105" s="311"/>
      <c r="AJ105" s="311"/>
      <c r="AK105" s="311"/>
      <c r="AL105" s="311"/>
      <c r="AM105" s="311"/>
      <c r="AN105" s="312">
        <f t="shared" si="0"/>
        <v>0</v>
      </c>
      <c r="AO105" s="311"/>
      <c r="AP105" s="311"/>
      <c r="AQ105" s="107" t="s">
        <v>88</v>
      </c>
      <c r="AR105" s="62"/>
      <c r="AS105" s="108">
        <f>ROUND(SUM(AS106:AS107),2)</f>
        <v>0</v>
      </c>
      <c r="AT105" s="109">
        <f t="shared" si="1"/>
        <v>0</v>
      </c>
      <c r="AU105" s="110">
        <f>ROUND(SUM(AU106:AU107),5)</f>
        <v>0</v>
      </c>
      <c r="AV105" s="109">
        <f>ROUND(AZ105*L29,2)</f>
        <v>0</v>
      </c>
      <c r="AW105" s="109">
        <f>ROUND(BA105*L30,2)</f>
        <v>0</v>
      </c>
      <c r="AX105" s="109">
        <f>ROUND(BB105*L29,2)</f>
        <v>0</v>
      </c>
      <c r="AY105" s="109">
        <f>ROUND(BC105*L30,2)</f>
        <v>0</v>
      </c>
      <c r="AZ105" s="109">
        <f>ROUND(SUM(AZ106:AZ107),2)</f>
        <v>0</v>
      </c>
      <c r="BA105" s="109">
        <f>ROUND(SUM(BA106:BA107),2)</f>
        <v>0</v>
      </c>
      <c r="BB105" s="109">
        <f>ROUND(SUM(BB106:BB107),2)</f>
        <v>0</v>
      </c>
      <c r="BC105" s="109">
        <f>ROUND(SUM(BC106:BC107),2)</f>
        <v>0</v>
      </c>
      <c r="BD105" s="111">
        <f>ROUND(SUM(BD106:BD107),2)</f>
        <v>0</v>
      </c>
      <c r="BS105" s="112" t="s">
        <v>75</v>
      </c>
      <c r="BT105" s="112" t="s">
        <v>85</v>
      </c>
      <c r="BU105" s="112" t="s">
        <v>77</v>
      </c>
      <c r="BV105" s="112" t="s">
        <v>78</v>
      </c>
      <c r="BW105" s="112" t="s">
        <v>113</v>
      </c>
      <c r="BX105" s="112" t="s">
        <v>93</v>
      </c>
      <c r="CL105" s="112" t="s">
        <v>90</v>
      </c>
    </row>
    <row r="106" spans="1:91" s="4" customFormat="1" ht="16.5" customHeight="1">
      <c r="A106" s="105" t="s">
        <v>86</v>
      </c>
      <c r="B106" s="60"/>
      <c r="C106" s="106"/>
      <c r="D106" s="106"/>
      <c r="E106" s="106"/>
      <c r="F106" s="286" t="s">
        <v>114</v>
      </c>
      <c r="G106" s="286"/>
      <c r="H106" s="286"/>
      <c r="I106" s="286"/>
      <c r="J106" s="286"/>
      <c r="K106" s="106"/>
      <c r="L106" s="286" t="s">
        <v>112</v>
      </c>
      <c r="M106" s="286"/>
      <c r="N106" s="286"/>
      <c r="O106" s="286"/>
      <c r="P106" s="286"/>
      <c r="Q106" s="286"/>
      <c r="R106" s="286"/>
      <c r="S106" s="286"/>
      <c r="T106" s="286"/>
      <c r="U106" s="286"/>
      <c r="V106" s="286"/>
      <c r="W106" s="286"/>
      <c r="X106" s="286"/>
      <c r="Y106" s="286"/>
      <c r="Z106" s="286"/>
      <c r="AA106" s="286"/>
      <c r="AB106" s="286"/>
      <c r="AC106" s="286"/>
      <c r="AD106" s="286"/>
      <c r="AE106" s="286"/>
      <c r="AF106" s="286"/>
      <c r="AG106" s="312">
        <f>'4.1 - Dešťová stoka DA'!J34</f>
        <v>0</v>
      </c>
      <c r="AH106" s="311"/>
      <c r="AI106" s="311"/>
      <c r="AJ106" s="311"/>
      <c r="AK106" s="311"/>
      <c r="AL106" s="311"/>
      <c r="AM106" s="311"/>
      <c r="AN106" s="312">
        <f t="shared" si="0"/>
        <v>0</v>
      </c>
      <c r="AO106" s="311"/>
      <c r="AP106" s="311"/>
      <c r="AQ106" s="107" t="s">
        <v>88</v>
      </c>
      <c r="AR106" s="62"/>
      <c r="AS106" s="108">
        <v>0</v>
      </c>
      <c r="AT106" s="109">
        <f t="shared" si="1"/>
        <v>0</v>
      </c>
      <c r="AU106" s="110">
        <f>'4.1 - Dešťová stoka DA'!P130</f>
        <v>0</v>
      </c>
      <c r="AV106" s="109">
        <f>'4.1 - Dešťová stoka DA'!J37</f>
        <v>0</v>
      </c>
      <c r="AW106" s="109">
        <f>'4.1 - Dešťová stoka DA'!J38</f>
        <v>0</v>
      </c>
      <c r="AX106" s="109">
        <f>'4.1 - Dešťová stoka DA'!J39</f>
        <v>0</v>
      </c>
      <c r="AY106" s="109">
        <f>'4.1 - Dešťová stoka DA'!J40</f>
        <v>0</v>
      </c>
      <c r="AZ106" s="109">
        <f>'4.1 - Dešťová stoka DA'!F37</f>
        <v>0</v>
      </c>
      <c r="BA106" s="109">
        <f>'4.1 - Dešťová stoka DA'!F38</f>
        <v>0</v>
      </c>
      <c r="BB106" s="109">
        <f>'4.1 - Dešťová stoka DA'!F39</f>
        <v>0</v>
      </c>
      <c r="BC106" s="109">
        <f>'4.1 - Dešťová stoka DA'!F40</f>
        <v>0</v>
      </c>
      <c r="BD106" s="111">
        <f>'4.1 - Dešťová stoka DA'!F41</f>
        <v>0</v>
      </c>
      <c r="BT106" s="112" t="s">
        <v>97</v>
      </c>
      <c r="BV106" s="112" t="s">
        <v>78</v>
      </c>
      <c r="BW106" s="112" t="s">
        <v>115</v>
      </c>
      <c r="BX106" s="112" t="s">
        <v>113</v>
      </c>
      <c r="CL106" s="112" t="s">
        <v>90</v>
      </c>
    </row>
    <row r="107" spans="1:91" s="4" customFormat="1" ht="16.5" customHeight="1">
      <c r="A107" s="105" t="s">
        <v>86</v>
      </c>
      <c r="B107" s="60"/>
      <c r="C107" s="106"/>
      <c r="D107" s="106"/>
      <c r="E107" s="106"/>
      <c r="F107" s="286" t="s">
        <v>116</v>
      </c>
      <c r="G107" s="286"/>
      <c r="H107" s="286"/>
      <c r="I107" s="286"/>
      <c r="J107" s="286"/>
      <c r="K107" s="106"/>
      <c r="L107" s="286" t="s">
        <v>117</v>
      </c>
      <c r="M107" s="286"/>
      <c r="N107" s="286"/>
      <c r="O107" s="286"/>
      <c r="P107" s="286"/>
      <c r="Q107" s="286"/>
      <c r="R107" s="286"/>
      <c r="S107" s="286"/>
      <c r="T107" s="286"/>
      <c r="U107" s="286"/>
      <c r="V107" s="286"/>
      <c r="W107" s="286"/>
      <c r="X107" s="286"/>
      <c r="Y107" s="286"/>
      <c r="Z107" s="286"/>
      <c r="AA107" s="286"/>
      <c r="AB107" s="286"/>
      <c r="AC107" s="286"/>
      <c r="AD107" s="286"/>
      <c r="AE107" s="286"/>
      <c r="AF107" s="286"/>
      <c r="AG107" s="312">
        <f>'4.2 - Kanalizační přípojk...'!J34</f>
        <v>0</v>
      </c>
      <c r="AH107" s="311"/>
      <c r="AI107" s="311"/>
      <c r="AJ107" s="311"/>
      <c r="AK107" s="311"/>
      <c r="AL107" s="311"/>
      <c r="AM107" s="311"/>
      <c r="AN107" s="312">
        <f t="shared" si="0"/>
        <v>0</v>
      </c>
      <c r="AO107" s="311"/>
      <c r="AP107" s="311"/>
      <c r="AQ107" s="107" t="s">
        <v>88</v>
      </c>
      <c r="AR107" s="62"/>
      <c r="AS107" s="108">
        <v>0</v>
      </c>
      <c r="AT107" s="109">
        <f t="shared" si="1"/>
        <v>0</v>
      </c>
      <c r="AU107" s="110">
        <f>'4.2 - Kanalizační přípojk...'!P129</f>
        <v>0</v>
      </c>
      <c r="AV107" s="109">
        <f>'4.2 - Kanalizační přípojk...'!J37</f>
        <v>0</v>
      </c>
      <c r="AW107" s="109">
        <f>'4.2 - Kanalizační přípojk...'!J38</f>
        <v>0</v>
      </c>
      <c r="AX107" s="109">
        <f>'4.2 - Kanalizační přípojk...'!J39</f>
        <v>0</v>
      </c>
      <c r="AY107" s="109">
        <f>'4.2 - Kanalizační přípojk...'!J40</f>
        <v>0</v>
      </c>
      <c r="AZ107" s="109">
        <f>'4.2 - Kanalizační přípojk...'!F37</f>
        <v>0</v>
      </c>
      <c r="BA107" s="109">
        <f>'4.2 - Kanalizační přípojk...'!F38</f>
        <v>0</v>
      </c>
      <c r="BB107" s="109">
        <f>'4.2 - Kanalizační přípojk...'!F39</f>
        <v>0</v>
      </c>
      <c r="BC107" s="109">
        <f>'4.2 - Kanalizační přípojk...'!F40</f>
        <v>0</v>
      </c>
      <c r="BD107" s="111">
        <f>'4.2 - Kanalizační přípojk...'!F41</f>
        <v>0</v>
      </c>
      <c r="BT107" s="112" t="s">
        <v>97</v>
      </c>
      <c r="BV107" s="112" t="s">
        <v>78</v>
      </c>
      <c r="BW107" s="112" t="s">
        <v>118</v>
      </c>
      <c r="BX107" s="112" t="s">
        <v>113</v>
      </c>
      <c r="CL107" s="112" t="s">
        <v>90</v>
      </c>
    </row>
    <row r="108" spans="1:91" s="4" customFormat="1" ht="16.5" customHeight="1">
      <c r="A108" s="105" t="s">
        <v>86</v>
      </c>
      <c r="B108" s="60"/>
      <c r="C108" s="106"/>
      <c r="D108" s="106"/>
      <c r="E108" s="286" t="s">
        <v>119</v>
      </c>
      <c r="F108" s="286"/>
      <c r="G108" s="286"/>
      <c r="H108" s="286"/>
      <c r="I108" s="286"/>
      <c r="J108" s="106"/>
      <c r="K108" s="286" t="s">
        <v>120</v>
      </c>
      <c r="L108" s="286"/>
      <c r="M108" s="286"/>
      <c r="N108" s="286"/>
      <c r="O108" s="286"/>
      <c r="P108" s="286"/>
      <c r="Q108" s="286"/>
      <c r="R108" s="286"/>
      <c r="S108" s="286"/>
      <c r="T108" s="286"/>
      <c r="U108" s="286"/>
      <c r="V108" s="286"/>
      <c r="W108" s="286"/>
      <c r="X108" s="286"/>
      <c r="Y108" s="286"/>
      <c r="Z108" s="286"/>
      <c r="AA108" s="286"/>
      <c r="AB108" s="286"/>
      <c r="AC108" s="286"/>
      <c r="AD108" s="286"/>
      <c r="AE108" s="286"/>
      <c r="AF108" s="286"/>
      <c r="AG108" s="312">
        <f>'5 - Přípojky UV  jednotná...'!J32</f>
        <v>0</v>
      </c>
      <c r="AH108" s="311"/>
      <c r="AI108" s="311"/>
      <c r="AJ108" s="311"/>
      <c r="AK108" s="311"/>
      <c r="AL108" s="311"/>
      <c r="AM108" s="311"/>
      <c r="AN108" s="312">
        <f t="shared" si="0"/>
        <v>0</v>
      </c>
      <c r="AO108" s="311"/>
      <c r="AP108" s="311"/>
      <c r="AQ108" s="107" t="s">
        <v>88</v>
      </c>
      <c r="AR108" s="62"/>
      <c r="AS108" s="108">
        <v>0</v>
      </c>
      <c r="AT108" s="109">
        <f t="shared" si="1"/>
        <v>0</v>
      </c>
      <c r="AU108" s="110">
        <f>'5 - Přípojky UV  jednotná...'!P125</f>
        <v>0</v>
      </c>
      <c r="AV108" s="109">
        <f>'5 - Přípojky UV  jednotná...'!J35</f>
        <v>0</v>
      </c>
      <c r="AW108" s="109">
        <f>'5 - Přípojky UV  jednotná...'!J36</f>
        <v>0</v>
      </c>
      <c r="AX108" s="109">
        <f>'5 - Přípojky UV  jednotná...'!J37</f>
        <v>0</v>
      </c>
      <c r="AY108" s="109">
        <f>'5 - Přípojky UV  jednotná...'!J38</f>
        <v>0</v>
      </c>
      <c r="AZ108" s="109">
        <f>'5 - Přípojky UV  jednotná...'!F35</f>
        <v>0</v>
      </c>
      <c r="BA108" s="109">
        <f>'5 - Přípojky UV  jednotná...'!F36</f>
        <v>0</v>
      </c>
      <c r="BB108" s="109">
        <f>'5 - Přípojky UV  jednotná...'!F37</f>
        <v>0</v>
      </c>
      <c r="BC108" s="109">
        <f>'5 - Přípojky UV  jednotná...'!F38</f>
        <v>0</v>
      </c>
      <c r="BD108" s="111">
        <f>'5 - Přípojky UV  jednotná...'!F39</f>
        <v>0</v>
      </c>
      <c r="BT108" s="112" t="s">
        <v>85</v>
      </c>
      <c r="BV108" s="112" t="s">
        <v>78</v>
      </c>
      <c r="BW108" s="112" t="s">
        <v>121</v>
      </c>
      <c r="BX108" s="112" t="s">
        <v>93</v>
      </c>
      <c r="CL108" s="112" t="s">
        <v>90</v>
      </c>
    </row>
    <row r="109" spans="1:91" s="7" customFormat="1" ht="37.5" customHeight="1">
      <c r="B109" s="95"/>
      <c r="C109" s="96"/>
      <c r="D109" s="285" t="s">
        <v>122</v>
      </c>
      <c r="E109" s="285"/>
      <c r="F109" s="285"/>
      <c r="G109" s="285"/>
      <c r="H109" s="285"/>
      <c r="I109" s="97"/>
      <c r="J109" s="285" t="s">
        <v>123</v>
      </c>
      <c r="K109" s="285"/>
      <c r="L109" s="285"/>
      <c r="M109" s="285"/>
      <c r="N109" s="285"/>
      <c r="O109" s="285"/>
      <c r="P109" s="285"/>
      <c r="Q109" s="285"/>
      <c r="R109" s="285"/>
      <c r="S109" s="285"/>
      <c r="T109" s="285"/>
      <c r="U109" s="285"/>
      <c r="V109" s="285"/>
      <c r="W109" s="285"/>
      <c r="X109" s="285"/>
      <c r="Y109" s="285"/>
      <c r="Z109" s="285"/>
      <c r="AA109" s="285"/>
      <c r="AB109" s="285"/>
      <c r="AC109" s="285"/>
      <c r="AD109" s="285"/>
      <c r="AE109" s="285"/>
      <c r="AF109" s="285"/>
      <c r="AG109" s="314">
        <f>ROUND(SUM(AG110:AG111),2)</f>
        <v>0</v>
      </c>
      <c r="AH109" s="315"/>
      <c r="AI109" s="315"/>
      <c r="AJ109" s="315"/>
      <c r="AK109" s="315"/>
      <c r="AL109" s="315"/>
      <c r="AM109" s="315"/>
      <c r="AN109" s="320">
        <f t="shared" si="0"/>
        <v>0</v>
      </c>
      <c r="AO109" s="315"/>
      <c r="AP109" s="315"/>
      <c r="AQ109" s="98" t="s">
        <v>82</v>
      </c>
      <c r="AR109" s="99"/>
      <c r="AS109" s="100">
        <f>ROUND(SUM(AS110:AS111),2)</f>
        <v>0</v>
      </c>
      <c r="AT109" s="101">
        <f t="shared" si="1"/>
        <v>0</v>
      </c>
      <c r="AU109" s="102">
        <f>ROUND(SUM(AU110:AU111),5)</f>
        <v>0</v>
      </c>
      <c r="AV109" s="101">
        <f>ROUND(AZ109*L29,2)</f>
        <v>0</v>
      </c>
      <c r="AW109" s="101">
        <f>ROUND(BA109*L30,2)</f>
        <v>0</v>
      </c>
      <c r="AX109" s="101">
        <f>ROUND(BB109*L29,2)</f>
        <v>0</v>
      </c>
      <c r="AY109" s="101">
        <f>ROUND(BC109*L30,2)</f>
        <v>0</v>
      </c>
      <c r="AZ109" s="101">
        <f>ROUND(SUM(AZ110:AZ111),2)</f>
        <v>0</v>
      </c>
      <c r="BA109" s="101">
        <f>ROUND(SUM(BA110:BA111),2)</f>
        <v>0</v>
      </c>
      <c r="BB109" s="101">
        <f>ROUND(SUM(BB110:BB111),2)</f>
        <v>0</v>
      </c>
      <c r="BC109" s="101">
        <f>ROUND(SUM(BC110:BC111),2)</f>
        <v>0</v>
      </c>
      <c r="BD109" s="103">
        <f>ROUND(SUM(BD110:BD111),2)</f>
        <v>0</v>
      </c>
      <c r="BS109" s="104" t="s">
        <v>75</v>
      </c>
      <c r="BT109" s="104" t="s">
        <v>83</v>
      </c>
      <c r="BU109" s="104" t="s">
        <v>77</v>
      </c>
      <c r="BV109" s="104" t="s">
        <v>78</v>
      </c>
      <c r="BW109" s="104" t="s">
        <v>124</v>
      </c>
      <c r="BX109" s="104" t="s">
        <v>5</v>
      </c>
      <c r="CL109" s="104" t="s">
        <v>1</v>
      </c>
      <c r="CM109" s="104" t="s">
        <v>85</v>
      </c>
    </row>
    <row r="110" spans="1:91" s="4" customFormat="1" ht="16.5" customHeight="1">
      <c r="A110" s="105" t="s">
        <v>86</v>
      </c>
      <c r="B110" s="60"/>
      <c r="C110" s="106"/>
      <c r="D110" s="106"/>
      <c r="E110" s="286" t="s">
        <v>125</v>
      </c>
      <c r="F110" s="286"/>
      <c r="G110" s="286"/>
      <c r="H110" s="286"/>
      <c r="I110" s="286"/>
      <c r="J110" s="106"/>
      <c r="K110" s="286" t="s">
        <v>126</v>
      </c>
      <c r="L110" s="286"/>
      <c r="M110" s="286"/>
      <c r="N110" s="286"/>
      <c r="O110" s="286"/>
      <c r="P110" s="286"/>
      <c r="Q110" s="286"/>
      <c r="R110" s="286"/>
      <c r="S110" s="286"/>
      <c r="T110" s="286"/>
      <c r="U110" s="286"/>
      <c r="V110" s="286"/>
      <c r="W110" s="286"/>
      <c r="X110" s="286"/>
      <c r="Y110" s="286"/>
      <c r="Z110" s="286"/>
      <c r="AA110" s="286"/>
      <c r="AB110" s="286"/>
      <c r="AC110" s="286"/>
      <c r="AD110" s="286"/>
      <c r="AE110" s="286"/>
      <c r="AF110" s="286"/>
      <c r="AG110" s="312">
        <f>'01 - SO 501-01 – STL PLYN...'!J32</f>
        <v>0</v>
      </c>
      <c r="AH110" s="311"/>
      <c r="AI110" s="311"/>
      <c r="AJ110" s="311"/>
      <c r="AK110" s="311"/>
      <c r="AL110" s="311"/>
      <c r="AM110" s="311"/>
      <c r="AN110" s="312">
        <f t="shared" si="0"/>
        <v>0</v>
      </c>
      <c r="AO110" s="311"/>
      <c r="AP110" s="311"/>
      <c r="AQ110" s="107" t="s">
        <v>88</v>
      </c>
      <c r="AR110" s="62"/>
      <c r="AS110" s="108">
        <v>0</v>
      </c>
      <c r="AT110" s="109">
        <f t="shared" si="1"/>
        <v>0</v>
      </c>
      <c r="AU110" s="110">
        <f>'01 - SO 501-01 – STL PLYN...'!P122</f>
        <v>0</v>
      </c>
      <c r="AV110" s="109">
        <f>'01 - SO 501-01 – STL PLYN...'!J35</f>
        <v>0</v>
      </c>
      <c r="AW110" s="109">
        <f>'01 - SO 501-01 – STL PLYN...'!J36</f>
        <v>0</v>
      </c>
      <c r="AX110" s="109">
        <f>'01 - SO 501-01 – STL PLYN...'!J37</f>
        <v>0</v>
      </c>
      <c r="AY110" s="109">
        <f>'01 - SO 501-01 – STL PLYN...'!J38</f>
        <v>0</v>
      </c>
      <c r="AZ110" s="109">
        <f>'01 - SO 501-01 – STL PLYN...'!F35</f>
        <v>0</v>
      </c>
      <c r="BA110" s="109">
        <f>'01 - SO 501-01 – STL PLYN...'!F36</f>
        <v>0</v>
      </c>
      <c r="BB110" s="109">
        <f>'01 - SO 501-01 – STL PLYN...'!F37</f>
        <v>0</v>
      </c>
      <c r="BC110" s="109">
        <f>'01 - SO 501-01 – STL PLYN...'!F38</f>
        <v>0</v>
      </c>
      <c r="BD110" s="111">
        <f>'01 - SO 501-01 – STL PLYN...'!F39</f>
        <v>0</v>
      </c>
      <c r="BT110" s="112" t="s">
        <v>85</v>
      </c>
      <c r="BV110" s="112" t="s">
        <v>78</v>
      </c>
      <c r="BW110" s="112" t="s">
        <v>127</v>
      </c>
      <c r="BX110" s="112" t="s">
        <v>124</v>
      </c>
      <c r="CL110" s="112" t="s">
        <v>90</v>
      </c>
    </row>
    <row r="111" spans="1:91" s="4" customFormat="1" ht="29.25" customHeight="1">
      <c r="A111" s="105" t="s">
        <v>86</v>
      </c>
      <c r="B111" s="60"/>
      <c r="C111" s="106"/>
      <c r="D111" s="106"/>
      <c r="E111" s="286" t="s">
        <v>128</v>
      </c>
      <c r="F111" s="286"/>
      <c r="G111" s="286"/>
      <c r="H111" s="286"/>
      <c r="I111" s="286"/>
      <c r="J111" s="106"/>
      <c r="K111" s="286" t="s">
        <v>129</v>
      </c>
      <c r="L111" s="286"/>
      <c r="M111" s="286"/>
      <c r="N111" s="286"/>
      <c r="O111" s="286"/>
      <c r="P111" s="286"/>
      <c r="Q111" s="286"/>
      <c r="R111" s="286"/>
      <c r="S111" s="286"/>
      <c r="T111" s="286"/>
      <c r="U111" s="286"/>
      <c r="V111" s="286"/>
      <c r="W111" s="286"/>
      <c r="X111" s="286"/>
      <c r="Y111" s="286"/>
      <c r="Z111" s="286"/>
      <c r="AA111" s="286"/>
      <c r="AB111" s="286"/>
      <c r="AC111" s="286"/>
      <c r="AD111" s="286"/>
      <c r="AE111" s="286"/>
      <c r="AF111" s="286"/>
      <c r="AG111" s="312">
        <f>'02 - SO 501-02  PILÍŘKY P...'!J32</f>
        <v>0</v>
      </c>
      <c r="AH111" s="311"/>
      <c r="AI111" s="311"/>
      <c r="AJ111" s="311"/>
      <c r="AK111" s="311"/>
      <c r="AL111" s="311"/>
      <c r="AM111" s="311"/>
      <c r="AN111" s="312">
        <f t="shared" si="0"/>
        <v>0</v>
      </c>
      <c r="AO111" s="311"/>
      <c r="AP111" s="311"/>
      <c r="AQ111" s="107" t="s">
        <v>88</v>
      </c>
      <c r="AR111" s="62"/>
      <c r="AS111" s="108">
        <v>0</v>
      </c>
      <c r="AT111" s="109">
        <f t="shared" si="1"/>
        <v>0</v>
      </c>
      <c r="AU111" s="110">
        <f>'02 - SO 501-02  PILÍŘKY P...'!P122</f>
        <v>0</v>
      </c>
      <c r="AV111" s="109">
        <f>'02 - SO 501-02  PILÍŘKY P...'!J35</f>
        <v>0</v>
      </c>
      <c r="AW111" s="109">
        <f>'02 - SO 501-02  PILÍŘKY P...'!J36</f>
        <v>0</v>
      </c>
      <c r="AX111" s="109">
        <f>'02 - SO 501-02  PILÍŘKY P...'!J37</f>
        <v>0</v>
      </c>
      <c r="AY111" s="109">
        <f>'02 - SO 501-02  PILÍŘKY P...'!J38</f>
        <v>0</v>
      </c>
      <c r="AZ111" s="109">
        <f>'02 - SO 501-02  PILÍŘKY P...'!F35</f>
        <v>0</v>
      </c>
      <c r="BA111" s="109">
        <f>'02 - SO 501-02  PILÍŘKY P...'!F36</f>
        <v>0</v>
      </c>
      <c r="BB111" s="109">
        <f>'02 - SO 501-02  PILÍŘKY P...'!F37</f>
        <v>0</v>
      </c>
      <c r="BC111" s="109">
        <f>'02 - SO 501-02  PILÍŘKY P...'!F38</f>
        <v>0</v>
      </c>
      <c r="BD111" s="111">
        <f>'02 - SO 501-02  PILÍŘKY P...'!F39</f>
        <v>0</v>
      </c>
      <c r="BT111" s="112" t="s">
        <v>85</v>
      </c>
      <c r="BV111" s="112" t="s">
        <v>78</v>
      </c>
      <c r="BW111" s="112" t="s">
        <v>130</v>
      </c>
      <c r="BX111" s="112" t="s">
        <v>124</v>
      </c>
      <c r="CL111" s="112" t="s">
        <v>90</v>
      </c>
    </row>
    <row r="112" spans="1:91" s="7" customFormat="1" ht="16.5" customHeight="1">
      <c r="A112" s="105" t="s">
        <v>86</v>
      </c>
      <c r="B112" s="95"/>
      <c r="C112" s="96"/>
      <c r="D112" s="285" t="s">
        <v>131</v>
      </c>
      <c r="E112" s="285"/>
      <c r="F112" s="285"/>
      <c r="G112" s="285"/>
      <c r="H112" s="285"/>
      <c r="I112" s="97"/>
      <c r="J112" s="285" t="s">
        <v>132</v>
      </c>
      <c r="K112" s="285"/>
      <c r="L112" s="285"/>
      <c r="M112" s="285"/>
      <c r="N112" s="285"/>
      <c r="O112" s="285"/>
      <c r="P112" s="285"/>
      <c r="Q112" s="285"/>
      <c r="R112" s="285"/>
      <c r="S112" s="285"/>
      <c r="T112" s="285"/>
      <c r="U112" s="285"/>
      <c r="V112" s="285"/>
      <c r="W112" s="285"/>
      <c r="X112" s="285"/>
      <c r="Y112" s="285"/>
      <c r="Z112" s="285"/>
      <c r="AA112" s="285"/>
      <c r="AB112" s="285"/>
      <c r="AC112" s="285"/>
      <c r="AD112" s="285"/>
      <c r="AE112" s="285"/>
      <c r="AF112" s="285"/>
      <c r="AG112" s="320">
        <f>'VRN - Vedlejší náklady st...'!J30</f>
        <v>0</v>
      </c>
      <c r="AH112" s="315"/>
      <c r="AI112" s="315"/>
      <c r="AJ112" s="315"/>
      <c r="AK112" s="315"/>
      <c r="AL112" s="315"/>
      <c r="AM112" s="315"/>
      <c r="AN112" s="320">
        <f t="shared" si="0"/>
        <v>0</v>
      </c>
      <c r="AO112" s="315"/>
      <c r="AP112" s="315"/>
      <c r="AQ112" s="98" t="s">
        <v>133</v>
      </c>
      <c r="AR112" s="99"/>
      <c r="AS112" s="113">
        <v>0</v>
      </c>
      <c r="AT112" s="114">
        <f t="shared" si="1"/>
        <v>0</v>
      </c>
      <c r="AU112" s="115">
        <f>'VRN - Vedlejší náklady st...'!P121</f>
        <v>0</v>
      </c>
      <c r="AV112" s="114">
        <f>'VRN - Vedlejší náklady st...'!J33</f>
        <v>0</v>
      </c>
      <c r="AW112" s="114">
        <f>'VRN - Vedlejší náklady st...'!J34</f>
        <v>0</v>
      </c>
      <c r="AX112" s="114">
        <f>'VRN - Vedlejší náklady st...'!J35</f>
        <v>0</v>
      </c>
      <c r="AY112" s="114">
        <f>'VRN - Vedlejší náklady st...'!J36</f>
        <v>0</v>
      </c>
      <c r="AZ112" s="114">
        <f>'VRN - Vedlejší náklady st...'!F33</f>
        <v>0</v>
      </c>
      <c r="BA112" s="114">
        <f>'VRN - Vedlejší náklady st...'!F34</f>
        <v>0</v>
      </c>
      <c r="BB112" s="114">
        <f>'VRN - Vedlejší náklady st...'!F35</f>
        <v>0</v>
      </c>
      <c r="BC112" s="114">
        <f>'VRN - Vedlejší náklady st...'!F36</f>
        <v>0</v>
      </c>
      <c r="BD112" s="116">
        <f>'VRN - Vedlejší náklady st...'!F37</f>
        <v>0</v>
      </c>
      <c r="BT112" s="104" t="s">
        <v>83</v>
      </c>
      <c r="BV112" s="104" t="s">
        <v>78</v>
      </c>
      <c r="BW112" s="104" t="s">
        <v>134</v>
      </c>
      <c r="BX112" s="104" t="s">
        <v>5</v>
      </c>
      <c r="CL112" s="104" t="s">
        <v>1</v>
      </c>
      <c r="CM112" s="104" t="s">
        <v>85</v>
      </c>
    </row>
    <row r="113" spans="1:57" s="2" customFormat="1" ht="30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40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pans="1:57" s="2" customFormat="1" ht="6.95" customHeight="1">
      <c r="A114" s="35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40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</sheetData>
  <sheetProtection password="CC35" sheet="1" objects="1" scenarios="1" formatColumns="0" formatRows="0"/>
  <mergeCells count="110"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00:AP100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G94:AM94"/>
    <mergeCell ref="AN94:AP94"/>
    <mergeCell ref="AR2:BE2"/>
    <mergeCell ref="AG101:AM101"/>
    <mergeCell ref="AG104:AM104"/>
    <mergeCell ref="AG103:AM103"/>
    <mergeCell ref="AG102:AM102"/>
    <mergeCell ref="AG92:AM92"/>
    <mergeCell ref="AG97:AM97"/>
    <mergeCell ref="AG100:AM100"/>
    <mergeCell ref="AG98:AM98"/>
    <mergeCell ref="AG99:AM99"/>
    <mergeCell ref="AG95:AM95"/>
    <mergeCell ref="AG96:AM96"/>
    <mergeCell ref="AM87:AN87"/>
    <mergeCell ref="AM90:AP90"/>
    <mergeCell ref="AM89:AP89"/>
    <mergeCell ref="AN104:AP104"/>
    <mergeCell ref="AN96:AP96"/>
    <mergeCell ref="AN103:AP103"/>
    <mergeCell ref="AN98:AP98"/>
    <mergeCell ref="AN102:AP102"/>
    <mergeCell ref="AN101:AP101"/>
    <mergeCell ref="AN99:AP99"/>
    <mergeCell ref="AN92:AP92"/>
    <mergeCell ref="AN95:AP95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D109:H109"/>
    <mergeCell ref="J109:AF109"/>
    <mergeCell ref="E110:I110"/>
    <mergeCell ref="K110:AF110"/>
    <mergeCell ref="E111:I111"/>
    <mergeCell ref="K111:AF111"/>
    <mergeCell ref="D112:H112"/>
    <mergeCell ref="J112:AF11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85:AJ85"/>
    <mergeCell ref="E105:I105"/>
    <mergeCell ref="K105:AF105"/>
    <mergeCell ref="F106:J106"/>
    <mergeCell ref="L106:AF106"/>
    <mergeCell ref="F107:J107"/>
    <mergeCell ref="L107:AF107"/>
    <mergeCell ref="E108:I108"/>
    <mergeCell ref="K108:AF108"/>
    <mergeCell ref="C92:G92"/>
    <mergeCell ref="D97:H97"/>
    <mergeCell ref="D95:H95"/>
    <mergeCell ref="E98:I98"/>
    <mergeCell ref="E96:I96"/>
    <mergeCell ref="E101:I101"/>
    <mergeCell ref="E104:I104"/>
    <mergeCell ref="F102:J102"/>
    <mergeCell ref="F99:J99"/>
    <mergeCell ref="F103:J103"/>
    <mergeCell ref="F100:J100"/>
    <mergeCell ref="I92:AF92"/>
    <mergeCell ref="J95:AF95"/>
    <mergeCell ref="J97:AF97"/>
    <mergeCell ref="K98:AF98"/>
    <mergeCell ref="K96:AF96"/>
    <mergeCell ref="K104:AF104"/>
    <mergeCell ref="K101:AF101"/>
    <mergeCell ref="L102:AF102"/>
    <mergeCell ref="L100:AF100"/>
    <mergeCell ref="L99:AF99"/>
    <mergeCell ref="L103:AF103"/>
  </mergeCells>
  <hyperlinks>
    <hyperlink ref="A96" location="'103 - SO101-103-Komunikac...'!C2" display="/"/>
    <hyperlink ref="A99" location="'1.1 - Dešťová stoka DB-1'!C2" display="/"/>
    <hyperlink ref="A100" location="'1.2 - Kanalizační přípojk...'!C2" display="/"/>
    <hyperlink ref="A102" location="'2.1 - Dešťová stoka DB-2'!C2" display="/"/>
    <hyperlink ref="A103" location="'2.2 - Kanalizační přípojk...'!C2" display="/"/>
    <hyperlink ref="A104" location="'3 - Dešťová stoka DB-3'!C2" display="/"/>
    <hyperlink ref="A106" location="'4.1 - Dešťová stoka DA'!C2" display="/"/>
    <hyperlink ref="A107" location="'4.2 - Kanalizační přípojk...'!C2" display="/"/>
    <hyperlink ref="A108" location="'5 - Přípojky UV  jednotná...'!C2" display="/"/>
    <hyperlink ref="A110" location="'01 - SO 501-01 – STL PLYN...'!C2" display="/"/>
    <hyperlink ref="A111" location="'02 - SO 501-02  PILÍŘKY P...'!C2" display="/"/>
    <hyperlink ref="A112" location="'VRN - Vedlejší náklady s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121</v>
      </c>
      <c r="AZ2" s="228" t="s">
        <v>171</v>
      </c>
      <c r="BA2" s="228" t="s">
        <v>1</v>
      </c>
      <c r="BB2" s="228" t="s">
        <v>1</v>
      </c>
      <c r="BC2" s="228" t="s">
        <v>1159</v>
      </c>
      <c r="BD2" s="228" t="s">
        <v>85</v>
      </c>
    </row>
    <row r="3" spans="1:5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  <c r="AZ3" s="228" t="s">
        <v>173</v>
      </c>
      <c r="BA3" s="228" t="s">
        <v>174</v>
      </c>
      <c r="BB3" s="228" t="s">
        <v>1</v>
      </c>
      <c r="BC3" s="228" t="s">
        <v>1160</v>
      </c>
      <c r="BD3" s="228" t="s">
        <v>85</v>
      </c>
    </row>
    <row r="4" spans="1:5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  <c r="AZ4" s="228" t="s">
        <v>178</v>
      </c>
      <c r="BA4" s="228" t="s">
        <v>1</v>
      </c>
      <c r="BB4" s="228" t="s">
        <v>1</v>
      </c>
      <c r="BC4" s="228" t="s">
        <v>1161</v>
      </c>
      <c r="BD4" s="228" t="s">
        <v>85</v>
      </c>
    </row>
    <row r="5" spans="1:56" s="1" customFormat="1" ht="6.95" customHeight="1">
      <c r="B5" s="21"/>
      <c r="L5" s="21"/>
      <c r="AZ5" s="228" t="s">
        <v>184</v>
      </c>
      <c r="BA5" s="228" t="s">
        <v>1</v>
      </c>
      <c r="BB5" s="228" t="s">
        <v>1</v>
      </c>
      <c r="BC5" s="228" t="s">
        <v>1162</v>
      </c>
      <c r="BD5" s="228" t="s">
        <v>85</v>
      </c>
    </row>
    <row r="6" spans="1:56" s="1" customFormat="1" ht="12" customHeight="1">
      <c r="B6" s="21"/>
      <c r="D6" s="121" t="s">
        <v>16</v>
      </c>
      <c r="L6" s="21"/>
      <c r="AZ6" s="228" t="s">
        <v>187</v>
      </c>
      <c r="BA6" s="228" t="s">
        <v>1</v>
      </c>
      <c r="BB6" s="228" t="s">
        <v>1</v>
      </c>
      <c r="BC6" s="228" t="s">
        <v>1163</v>
      </c>
      <c r="BD6" s="228" t="s">
        <v>85</v>
      </c>
    </row>
    <row r="7" spans="1:5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  <c r="AZ7" s="228" t="s">
        <v>189</v>
      </c>
      <c r="BA7" s="228" t="s">
        <v>1</v>
      </c>
      <c r="BB7" s="228" t="s">
        <v>1</v>
      </c>
      <c r="BC7" s="228" t="s">
        <v>1164</v>
      </c>
      <c r="BD7" s="228" t="s">
        <v>85</v>
      </c>
    </row>
    <row r="8" spans="1:56" s="1" customFormat="1" ht="12" customHeight="1">
      <c r="B8" s="21"/>
      <c r="D8" s="121" t="s">
        <v>136</v>
      </c>
      <c r="L8" s="21"/>
      <c r="AZ8" s="228" t="s">
        <v>192</v>
      </c>
      <c r="BA8" s="228" t="s">
        <v>1</v>
      </c>
      <c r="BB8" s="228" t="s">
        <v>1</v>
      </c>
      <c r="BC8" s="228" t="s">
        <v>1165</v>
      </c>
      <c r="BD8" s="228" t="s">
        <v>85</v>
      </c>
    </row>
    <row r="9" spans="1:56" s="2" customFormat="1" ht="16.5" customHeight="1">
      <c r="A9" s="35"/>
      <c r="B9" s="40"/>
      <c r="C9" s="35"/>
      <c r="D9" s="35"/>
      <c r="E9" s="329" t="s">
        <v>186</v>
      </c>
      <c r="F9" s="331"/>
      <c r="G9" s="331"/>
      <c r="H9" s="331"/>
      <c r="I9" s="35"/>
      <c r="J9" s="35"/>
      <c r="K9" s="35"/>
      <c r="L9" s="5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228" t="s">
        <v>195</v>
      </c>
      <c r="BA9" s="228" t="s">
        <v>196</v>
      </c>
      <c r="BB9" s="228" t="s">
        <v>1</v>
      </c>
      <c r="BC9" s="228" t="s">
        <v>1166</v>
      </c>
      <c r="BD9" s="228" t="s">
        <v>85</v>
      </c>
    </row>
    <row r="10" spans="1:56" s="2" customFormat="1" ht="12" customHeight="1">
      <c r="A10" s="35"/>
      <c r="B10" s="40"/>
      <c r="C10" s="35"/>
      <c r="D10" s="121" t="s">
        <v>138</v>
      </c>
      <c r="E10" s="35"/>
      <c r="F10" s="35"/>
      <c r="G10" s="35"/>
      <c r="H10" s="35"/>
      <c r="I10" s="35"/>
      <c r="J10" s="35"/>
      <c r="K10" s="35"/>
      <c r="L10" s="5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228" t="s">
        <v>199</v>
      </c>
      <c r="BA10" s="228" t="s">
        <v>1</v>
      </c>
      <c r="BB10" s="228" t="s">
        <v>1</v>
      </c>
      <c r="BC10" s="228" t="s">
        <v>1165</v>
      </c>
      <c r="BD10" s="228" t="s">
        <v>85</v>
      </c>
    </row>
    <row r="11" spans="1:56" s="2" customFormat="1" ht="16.5" customHeight="1">
      <c r="A11" s="35"/>
      <c r="B11" s="40"/>
      <c r="C11" s="35"/>
      <c r="D11" s="35"/>
      <c r="E11" s="332" t="s">
        <v>1167</v>
      </c>
      <c r="F11" s="331"/>
      <c r="G11" s="331"/>
      <c r="H11" s="331"/>
      <c r="I11" s="35"/>
      <c r="J11" s="35"/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2" customHeight="1">
      <c r="A13" s="35"/>
      <c r="B13" s="40"/>
      <c r="C13" s="35"/>
      <c r="D13" s="121" t="s">
        <v>18</v>
      </c>
      <c r="E13" s="35"/>
      <c r="F13" s="112" t="s">
        <v>90</v>
      </c>
      <c r="G13" s="35"/>
      <c r="H13" s="35"/>
      <c r="I13" s="121" t="s">
        <v>19</v>
      </c>
      <c r="J13" s="112" t="s">
        <v>140</v>
      </c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21" t="s">
        <v>20</v>
      </c>
      <c r="E14" s="35"/>
      <c r="F14" s="112" t="s">
        <v>21</v>
      </c>
      <c r="G14" s="35"/>
      <c r="H14" s="35"/>
      <c r="I14" s="121" t="s">
        <v>22</v>
      </c>
      <c r="J14" s="122" t="str">
        <f>'Rekapitulace stavby'!AN8</f>
        <v>20. 2. 2023</v>
      </c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2" customHeight="1">
      <c r="A16" s="35"/>
      <c r="B16" s="40"/>
      <c r="C16" s="35"/>
      <c r="D16" s="121" t="s">
        <v>24</v>
      </c>
      <c r="E16" s="35"/>
      <c r="F16" s="35"/>
      <c r="G16" s="35"/>
      <c r="H16" s="35"/>
      <c r="I16" s="121" t="s">
        <v>25</v>
      </c>
      <c r="J16" s="112" t="str">
        <f>IF('Rekapitulace stavby'!AN10="","",'Rekapitulace stavby'!AN10)</f>
        <v/>
      </c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2" t="str">
        <f>IF('Rekapitulace stavby'!E11="","",'Rekapitulace stavby'!E11)</f>
        <v xml:space="preserve"> </v>
      </c>
      <c r="F17" s="35"/>
      <c r="G17" s="35"/>
      <c r="H17" s="35"/>
      <c r="I17" s="121" t="s">
        <v>27</v>
      </c>
      <c r="J17" s="112" t="str">
        <f>IF('Rekapitulace stavby'!AN11="","",'Rekapitulace stavby'!AN11)</f>
        <v/>
      </c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1" t="s">
        <v>28</v>
      </c>
      <c r="E19" s="35"/>
      <c r="F19" s="35"/>
      <c r="G19" s="35"/>
      <c r="H19" s="35"/>
      <c r="I19" s="121" t="s">
        <v>25</v>
      </c>
      <c r="J19" s="31" t="str">
        <f>'Rekapitulace stavby'!AN13</f>
        <v>Vyplň údaj</v>
      </c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3" t="str">
        <f>'Rekapitulace stavby'!E14</f>
        <v>Vyplň údaj</v>
      </c>
      <c r="F20" s="334"/>
      <c r="G20" s="334"/>
      <c r="H20" s="334"/>
      <c r="I20" s="121" t="s">
        <v>27</v>
      </c>
      <c r="J20" s="31" t="str">
        <f>'Rekapitulace stavby'!AN14</f>
        <v>Vyplň údaj</v>
      </c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1" t="s">
        <v>30</v>
      </c>
      <c r="E22" s="35"/>
      <c r="F22" s="35"/>
      <c r="G22" s="35"/>
      <c r="H22" s="35"/>
      <c r="I22" s="121" t="s">
        <v>25</v>
      </c>
      <c r="J22" s="112" t="s">
        <v>1</v>
      </c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2" t="s">
        <v>31</v>
      </c>
      <c r="F23" s="35"/>
      <c r="G23" s="35"/>
      <c r="H23" s="35"/>
      <c r="I23" s="121" t="s">
        <v>27</v>
      </c>
      <c r="J23" s="112" t="s">
        <v>1</v>
      </c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1" t="s">
        <v>33</v>
      </c>
      <c r="E25" s="35"/>
      <c r="F25" s="35"/>
      <c r="G25" s="35"/>
      <c r="H25" s="35"/>
      <c r="I25" s="121" t="s">
        <v>25</v>
      </c>
      <c r="J25" s="112" t="s">
        <v>1</v>
      </c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2" t="s">
        <v>34</v>
      </c>
      <c r="F26" s="35"/>
      <c r="G26" s="35"/>
      <c r="H26" s="35"/>
      <c r="I26" s="121" t="s">
        <v>27</v>
      </c>
      <c r="J26" s="112" t="s">
        <v>1</v>
      </c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1" t="s">
        <v>35</v>
      </c>
      <c r="E28" s="35"/>
      <c r="F28" s="35"/>
      <c r="G28" s="35"/>
      <c r="H28" s="35"/>
      <c r="I28" s="35"/>
      <c r="J28" s="35"/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3"/>
      <c r="B29" s="124"/>
      <c r="C29" s="123"/>
      <c r="D29" s="123"/>
      <c r="E29" s="335" t="s">
        <v>1</v>
      </c>
      <c r="F29" s="335"/>
      <c r="G29" s="335"/>
      <c r="H29" s="33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6"/>
      <c r="E31" s="126"/>
      <c r="F31" s="126"/>
      <c r="G31" s="126"/>
      <c r="H31" s="126"/>
      <c r="I31" s="126"/>
      <c r="J31" s="126"/>
      <c r="K31" s="126"/>
      <c r="L31" s="5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7" t="s">
        <v>36</v>
      </c>
      <c r="E32" s="35"/>
      <c r="F32" s="35"/>
      <c r="G32" s="35"/>
      <c r="H32" s="35"/>
      <c r="I32" s="35"/>
      <c r="J32" s="128">
        <f>ROUND(J125, 2)</f>
        <v>0</v>
      </c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6"/>
      <c r="E33" s="126"/>
      <c r="F33" s="126"/>
      <c r="G33" s="126"/>
      <c r="H33" s="126"/>
      <c r="I33" s="126"/>
      <c r="J33" s="126"/>
      <c r="K33" s="126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9" t="s">
        <v>38</v>
      </c>
      <c r="G34" s="35"/>
      <c r="H34" s="35"/>
      <c r="I34" s="129" t="s">
        <v>37</v>
      </c>
      <c r="J34" s="129" t="s">
        <v>39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130" t="s">
        <v>40</v>
      </c>
      <c r="E35" s="121" t="s">
        <v>41</v>
      </c>
      <c r="F35" s="131">
        <f>ROUND((SUM(BE125:BE221)),  2)</f>
        <v>0</v>
      </c>
      <c r="G35" s="35"/>
      <c r="H35" s="35"/>
      <c r="I35" s="132">
        <v>0.21</v>
      </c>
      <c r="J35" s="131">
        <f>ROUND(((SUM(BE125:BE221))*I35),  2)</f>
        <v>0</v>
      </c>
      <c r="K35" s="35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1" t="s">
        <v>42</v>
      </c>
      <c r="F36" s="131">
        <f>ROUND((SUM(BF125:BF221)),  2)</f>
        <v>0</v>
      </c>
      <c r="G36" s="35"/>
      <c r="H36" s="35"/>
      <c r="I36" s="132">
        <v>0.15</v>
      </c>
      <c r="J36" s="131">
        <f>ROUND(((SUM(BF125:BF221))*I36),  2)</f>
        <v>0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1" t="s">
        <v>40</v>
      </c>
      <c r="E37" s="121" t="s">
        <v>43</v>
      </c>
      <c r="F37" s="131">
        <f>ROUND((SUM(BG125:BG221)),  2)</f>
        <v>0</v>
      </c>
      <c r="G37" s="35"/>
      <c r="H37" s="35"/>
      <c r="I37" s="132">
        <v>0.21</v>
      </c>
      <c r="J37" s="131">
        <f>0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1" t="s">
        <v>44</v>
      </c>
      <c r="F38" s="131">
        <f>ROUND((SUM(BH125:BH221)),  2)</f>
        <v>0</v>
      </c>
      <c r="G38" s="35"/>
      <c r="H38" s="35"/>
      <c r="I38" s="132">
        <v>0.15</v>
      </c>
      <c r="J38" s="131">
        <f>0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1" t="s">
        <v>45</v>
      </c>
      <c r="F39" s="131">
        <f>ROUND((SUM(BI125:BI221)),  2)</f>
        <v>0</v>
      </c>
      <c r="G39" s="35"/>
      <c r="H39" s="35"/>
      <c r="I39" s="132">
        <v>0</v>
      </c>
      <c r="J39" s="131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46</v>
      </c>
      <c r="E41" s="135"/>
      <c r="F41" s="135"/>
      <c r="G41" s="136" t="s">
        <v>47</v>
      </c>
      <c r="H41" s="137" t="s">
        <v>48</v>
      </c>
      <c r="I41" s="135"/>
      <c r="J41" s="138">
        <f>SUM(J32:J39)</f>
        <v>0</v>
      </c>
      <c r="K41" s="139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36" t="s">
        <v>186</v>
      </c>
      <c r="F87" s="338"/>
      <c r="G87" s="338"/>
      <c r="H87" s="338"/>
      <c r="I87" s="37"/>
      <c r="J87" s="37"/>
      <c r="K87" s="37"/>
      <c r="L87" s="5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138</v>
      </c>
      <c r="D88" s="37"/>
      <c r="E88" s="37"/>
      <c r="F88" s="37"/>
      <c r="G88" s="37"/>
      <c r="H88" s="37"/>
      <c r="I88" s="37"/>
      <c r="J88" s="37"/>
      <c r="K88" s="37"/>
      <c r="L88" s="5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88" t="str">
        <f>E11</f>
        <v>5 - Přípojky UV  jednotná stoka A</v>
      </c>
      <c r="F89" s="338"/>
      <c r="G89" s="338"/>
      <c r="H89" s="338"/>
      <c r="I89" s="37"/>
      <c r="J89" s="37"/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Ústí nad Orlicí</v>
      </c>
      <c r="G91" s="37"/>
      <c r="H91" s="37"/>
      <c r="I91" s="30" t="s">
        <v>22</v>
      </c>
      <c r="J91" s="68" t="str">
        <f>IF(J14="","",J14)</f>
        <v>20. 2. 2023</v>
      </c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30" t="s">
        <v>30</v>
      </c>
      <c r="J93" s="33" t="str">
        <f>E23</f>
        <v>Ing. Pravec František</v>
      </c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33</v>
      </c>
      <c r="J94" s="33" t="str">
        <f>E26</f>
        <v>Kašparová Věra</v>
      </c>
      <c r="K94" s="37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1" t="s">
        <v>142</v>
      </c>
      <c r="D96" s="152"/>
      <c r="E96" s="152"/>
      <c r="F96" s="152"/>
      <c r="G96" s="152"/>
      <c r="H96" s="152"/>
      <c r="I96" s="152"/>
      <c r="J96" s="153" t="s">
        <v>143</v>
      </c>
      <c r="K96" s="152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4" t="s">
        <v>144</v>
      </c>
      <c r="D98" s="37"/>
      <c r="E98" s="37"/>
      <c r="F98" s="37"/>
      <c r="G98" s="37"/>
      <c r="H98" s="37"/>
      <c r="I98" s="37"/>
      <c r="J98" s="86">
        <f>J125</f>
        <v>0</v>
      </c>
      <c r="K98" s="37"/>
      <c r="L98" s="5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145</v>
      </c>
    </row>
    <row r="99" spans="1:47" s="9" customFormat="1" ht="24.95" customHeight="1">
      <c r="B99" s="155"/>
      <c r="C99" s="156"/>
      <c r="D99" s="157" t="s">
        <v>146</v>
      </c>
      <c r="E99" s="158"/>
      <c r="F99" s="158"/>
      <c r="G99" s="158"/>
      <c r="H99" s="158"/>
      <c r="I99" s="158"/>
      <c r="J99" s="159">
        <f>J126</f>
        <v>0</v>
      </c>
      <c r="K99" s="156"/>
      <c r="L99" s="160"/>
    </row>
    <row r="100" spans="1:47" s="10" customFormat="1" ht="19.899999999999999" customHeight="1">
      <c r="B100" s="161"/>
      <c r="C100" s="106"/>
      <c r="D100" s="162" t="s">
        <v>200</v>
      </c>
      <c r="E100" s="163"/>
      <c r="F100" s="163"/>
      <c r="G100" s="163"/>
      <c r="H100" s="163"/>
      <c r="I100" s="163"/>
      <c r="J100" s="164">
        <f>J127</f>
        <v>0</v>
      </c>
      <c r="K100" s="106"/>
      <c r="L100" s="165"/>
    </row>
    <row r="101" spans="1:47" s="10" customFormat="1" ht="19.899999999999999" customHeight="1">
      <c r="B101" s="161"/>
      <c r="C101" s="106"/>
      <c r="D101" s="162" t="s">
        <v>202</v>
      </c>
      <c r="E101" s="163"/>
      <c r="F101" s="163"/>
      <c r="G101" s="163"/>
      <c r="H101" s="163"/>
      <c r="I101" s="163"/>
      <c r="J101" s="164">
        <f>J211</f>
        <v>0</v>
      </c>
      <c r="K101" s="106"/>
      <c r="L101" s="165"/>
    </row>
    <row r="102" spans="1:47" s="10" customFormat="1" ht="19.899999999999999" customHeight="1">
      <c r="B102" s="161"/>
      <c r="C102" s="106"/>
      <c r="D102" s="162" t="s">
        <v>203</v>
      </c>
      <c r="E102" s="163"/>
      <c r="F102" s="163"/>
      <c r="G102" s="163"/>
      <c r="H102" s="163"/>
      <c r="I102" s="163"/>
      <c r="J102" s="164">
        <f>J215</f>
        <v>0</v>
      </c>
      <c r="K102" s="106"/>
      <c r="L102" s="165"/>
    </row>
    <row r="103" spans="1:47" s="10" customFormat="1" ht="19.899999999999999" customHeight="1">
      <c r="B103" s="161"/>
      <c r="C103" s="106"/>
      <c r="D103" s="162" t="s">
        <v>205</v>
      </c>
      <c r="E103" s="163"/>
      <c r="F103" s="163"/>
      <c r="G103" s="163"/>
      <c r="H103" s="163"/>
      <c r="I103" s="163"/>
      <c r="J103" s="164">
        <f>J219</f>
        <v>0</v>
      </c>
      <c r="K103" s="106"/>
      <c r="L103" s="165"/>
    </row>
    <row r="104" spans="1:47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3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47" s="2" customFormat="1" ht="6.95" customHeight="1">
      <c r="A105" s="35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3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47" s="2" customFormat="1" ht="6.95" customHeight="1">
      <c r="A109" s="35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3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24.95" customHeight="1">
      <c r="A110" s="35"/>
      <c r="B110" s="36"/>
      <c r="C110" s="24" t="s">
        <v>148</v>
      </c>
      <c r="D110" s="37"/>
      <c r="E110" s="37"/>
      <c r="F110" s="37"/>
      <c r="G110" s="37"/>
      <c r="H110" s="37"/>
      <c r="I110" s="37"/>
      <c r="J110" s="37"/>
      <c r="K110" s="37"/>
      <c r="L110" s="53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3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3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36" t="str">
        <f>E7</f>
        <v>Veřejná infrastruktura Obytná zóna - NOVÁ DUKLA</v>
      </c>
      <c r="F113" s="337"/>
      <c r="G113" s="337"/>
      <c r="H113" s="337"/>
      <c r="I113" s="37"/>
      <c r="J113" s="37"/>
      <c r="K113" s="37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1" customFormat="1" ht="12" customHeight="1">
      <c r="B114" s="22"/>
      <c r="C114" s="30" t="s">
        <v>136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pans="1:65" s="2" customFormat="1" ht="16.5" customHeight="1">
      <c r="A115" s="35"/>
      <c r="B115" s="36"/>
      <c r="C115" s="37"/>
      <c r="D115" s="37"/>
      <c r="E115" s="336" t="s">
        <v>186</v>
      </c>
      <c r="F115" s="338"/>
      <c r="G115" s="338"/>
      <c r="H115" s="338"/>
      <c r="I115" s="37"/>
      <c r="J115" s="37"/>
      <c r="K115" s="37"/>
      <c r="L115" s="53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138</v>
      </c>
      <c r="D116" s="37"/>
      <c r="E116" s="37"/>
      <c r="F116" s="37"/>
      <c r="G116" s="37"/>
      <c r="H116" s="37"/>
      <c r="I116" s="37"/>
      <c r="J116" s="37"/>
      <c r="K116" s="37"/>
      <c r="L116" s="53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88" t="str">
        <f>E11</f>
        <v>5 - Přípojky UV  jednotná stoka A</v>
      </c>
      <c r="F117" s="338"/>
      <c r="G117" s="338"/>
      <c r="H117" s="338"/>
      <c r="I117" s="37"/>
      <c r="J117" s="37"/>
      <c r="K117" s="37"/>
      <c r="L117" s="53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3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F14</f>
        <v>Ústí nad Orlicí</v>
      </c>
      <c r="G119" s="37"/>
      <c r="H119" s="37"/>
      <c r="I119" s="30" t="s">
        <v>22</v>
      </c>
      <c r="J119" s="68" t="str">
        <f>IF(J14="","",J14)</f>
        <v>20. 2. 2023</v>
      </c>
      <c r="K119" s="37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24</v>
      </c>
      <c r="D121" s="37"/>
      <c r="E121" s="37"/>
      <c r="F121" s="28" t="str">
        <f>E17</f>
        <v xml:space="preserve"> </v>
      </c>
      <c r="G121" s="37"/>
      <c r="H121" s="37"/>
      <c r="I121" s="30" t="s">
        <v>30</v>
      </c>
      <c r="J121" s="33" t="str">
        <f>E23</f>
        <v>Ing. Pravec František</v>
      </c>
      <c r="K121" s="37"/>
      <c r="L121" s="53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28</v>
      </c>
      <c r="D122" s="37"/>
      <c r="E122" s="37"/>
      <c r="F122" s="28" t="str">
        <f>IF(E20="","",E20)</f>
        <v>Vyplň údaj</v>
      </c>
      <c r="G122" s="37"/>
      <c r="H122" s="37"/>
      <c r="I122" s="30" t="s">
        <v>33</v>
      </c>
      <c r="J122" s="33" t="str">
        <f>E26</f>
        <v>Kašparová Věra</v>
      </c>
      <c r="K122" s="37"/>
      <c r="L122" s="53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3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6"/>
      <c r="B124" s="167"/>
      <c r="C124" s="168" t="s">
        <v>149</v>
      </c>
      <c r="D124" s="169" t="s">
        <v>61</v>
      </c>
      <c r="E124" s="169" t="s">
        <v>57</v>
      </c>
      <c r="F124" s="169" t="s">
        <v>58</v>
      </c>
      <c r="G124" s="169" t="s">
        <v>150</v>
      </c>
      <c r="H124" s="169" t="s">
        <v>151</v>
      </c>
      <c r="I124" s="169" t="s">
        <v>152</v>
      </c>
      <c r="J124" s="169" t="s">
        <v>143</v>
      </c>
      <c r="K124" s="170" t="s">
        <v>153</v>
      </c>
      <c r="L124" s="171"/>
      <c r="M124" s="77" t="s">
        <v>1</v>
      </c>
      <c r="N124" s="78" t="s">
        <v>40</v>
      </c>
      <c r="O124" s="78" t="s">
        <v>154</v>
      </c>
      <c r="P124" s="78" t="s">
        <v>155</v>
      </c>
      <c r="Q124" s="78" t="s">
        <v>156</v>
      </c>
      <c r="R124" s="78" t="s">
        <v>157</v>
      </c>
      <c r="S124" s="78" t="s">
        <v>158</v>
      </c>
      <c r="T124" s="79" t="s">
        <v>159</v>
      </c>
      <c r="U124" s="166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/>
    </row>
    <row r="125" spans="1:65" s="2" customFormat="1" ht="22.9" customHeight="1">
      <c r="A125" s="35"/>
      <c r="B125" s="36"/>
      <c r="C125" s="84" t="s">
        <v>160</v>
      </c>
      <c r="D125" s="37"/>
      <c r="E125" s="37"/>
      <c r="F125" s="37"/>
      <c r="G125" s="37"/>
      <c r="H125" s="37"/>
      <c r="I125" s="37"/>
      <c r="J125" s="172">
        <f>BK125</f>
        <v>0</v>
      </c>
      <c r="K125" s="37"/>
      <c r="L125" s="40"/>
      <c r="M125" s="80"/>
      <c r="N125" s="173"/>
      <c r="O125" s="81"/>
      <c r="P125" s="174">
        <f>P126</f>
        <v>0</v>
      </c>
      <c r="Q125" s="81"/>
      <c r="R125" s="174">
        <f>R126</f>
        <v>0.28256940000000003</v>
      </c>
      <c r="S125" s="81"/>
      <c r="T125" s="175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75</v>
      </c>
      <c r="AU125" s="18" t="s">
        <v>145</v>
      </c>
      <c r="BK125" s="176">
        <f>BK126</f>
        <v>0</v>
      </c>
    </row>
    <row r="126" spans="1:65" s="12" customFormat="1" ht="25.9" customHeight="1">
      <c r="B126" s="177"/>
      <c r="C126" s="178"/>
      <c r="D126" s="179" t="s">
        <v>75</v>
      </c>
      <c r="E126" s="180" t="s">
        <v>161</v>
      </c>
      <c r="F126" s="180" t="s">
        <v>162</v>
      </c>
      <c r="G126" s="178"/>
      <c r="H126" s="178"/>
      <c r="I126" s="181"/>
      <c r="J126" s="182">
        <f>BK126</f>
        <v>0</v>
      </c>
      <c r="K126" s="178"/>
      <c r="L126" s="183"/>
      <c r="M126" s="184"/>
      <c r="N126" s="185"/>
      <c r="O126" s="185"/>
      <c r="P126" s="186">
        <f>P127+P211+P215+P219</f>
        <v>0</v>
      </c>
      <c r="Q126" s="185"/>
      <c r="R126" s="186">
        <f>R127+R211+R215+R219</f>
        <v>0.28256940000000003</v>
      </c>
      <c r="S126" s="185"/>
      <c r="T126" s="187">
        <f>T127+T211+T215+T219</f>
        <v>0</v>
      </c>
      <c r="AR126" s="188" t="s">
        <v>83</v>
      </c>
      <c r="AT126" s="189" t="s">
        <v>75</v>
      </c>
      <c r="AU126" s="189" t="s">
        <v>76</v>
      </c>
      <c r="AY126" s="188" t="s">
        <v>163</v>
      </c>
      <c r="BK126" s="190">
        <f>BK127+BK211+BK215+BK219</f>
        <v>0</v>
      </c>
    </row>
    <row r="127" spans="1:65" s="12" customFormat="1" ht="22.9" customHeight="1">
      <c r="B127" s="177"/>
      <c r="C127" s="178"/>
      <c r="D127" s="179" t="s">
        <v>75</v>
      </c>
      <c r="E127" s="191" t="s">
        <v>83</v>
      </c>
      <c r="F127" s="191" t="s">
        <v>208</v>
      </c>
      <c r="G127" s="178"/>
      <c r="H127" s="178"/>
      <c r="I127" s="181"/>
      <c r="J127" s="192">
        <f>BK127</f>
        <v>0</v>
      </c>
      <c r="K127" s="178"/>
      <c r="L127" s="183"/>
      <c r="M127" s="184"/>
      <c r="N127" s="185"/>
      <c r="O127" s="185"/>
      <c r="P127" s="186">
        <f>SUM(P128:P210)</f>
        <v>0</v>
      </c>
      <c r="Q127" s="185"/>
      <c r="R127" s="186">
        <f>SUM(R128:R210)</f>
        <v>0.11536940000000001</v>
      </c>
      <c r="S127" s="185"/>
      <c r="T127" s="187">
        <f>SUM(T128:T210)</f>
        <v>0</v>
      </c>
      <c r="AR127" s="188" t="s">
        <v>83</v>
      </c>
      <c r="AT127" s="189" t="s">
        <v>75</v>
      </c>
      <c r="AU127" s="189" t="s">
        <v>83</v>
      </c>
      <c r="AY127" s="188" t="s">
        <v>163</v>
      </c>
      <c r="BK127" s="190">
        <f>SUM(BK128:BK210)</f>
        <v>0</v>
      </c>
    </row>
    <row r="128" spans="1:65" s="2" customFormat="1" ht="24.2" customHeight="1">
      <c r="A128" s="35"/>
      <c r="B128" s="36"/>
      <c r="C128" s="193" t="s">
        <v>83</v>
      </c>
      <c r="D128" s="193" t="s">
        <v>165</v>
      </c>
      <c r="E128" s="194" t="s">
        <v>216</v>
      </c>
      <c r="F128" s="195" t="s">
        <v>217</v>
      </c>
      <c r="G128" s="196" t="s">
        <v>218</v>
      </c>
      <c r="H128" s="197">
        <v>19</v>
      </c>
      <c r="I128" s="198"/>
      <c r="J128" s="199">
        <f>ROUND(I128*H128,2)</f>
        <v>0</v>
      </c>
      <c r="K128" s="195" t="s">
        <v>212</v>
      </c>
      <c r="L128" s="40"/>
      <c r="M128" s="200" t="s">
        <v>1</v>
      </c>
      <c r="N128" s="201" t="s">
        <v>43</v>
      </c>
      <c r="O128" s="73"/>
      <c r="P128" s="202">
        <f>O128*H128</f>
        <v>0</v>
      </c>
      <c r="Q128" s="202">
        <v>3.0000000000000001E-5</v>
      </c>
      <c r="R128" s="202">
        <f>Q128*H128</f>
        <v>5.6999999999999998E-4</v>
      </c>
      <c r="S128" s="202">
        <v>0</v>
      </c>
      <c r="T128" s="20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111</v>
      </c>
      <c r="AT128" s="204" t="s">
        <v>165</v>
      </c>
      <c r="AU128" s="204" t="s">
        <v>85</v>
      </c>
      <c r="AY128" s="18" t="s">
        <v>163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8" t="s">
        <v>111</v>
      </c>
      <c r="BK128" s="205">
        <f>ROUND(I128*H128,2)</f>
        <v>0</v>
      </c>
      <c r="BL128" s="18" t="s">
        <v>111</v>
      </c>
      <c r="BM128" s="204" t="s">
        <v>219</v>
      </c>
    </row>
    <row r="129" spans="1:65" s="13" customFormat="1" ht="11.25">
      <c r="B129" s="206"/>
      <c r="C129" s="207"/>
      <c r="D129" s="208" t="s">
        <v>169</v>
      </c>
      <c r="E129" s="209" t="s">
        <v>1</v>
      </c>
      <c r="F129" s="210" t="s">
        <v>220</v>
      </c>
      <c r="G129" s="207"/>
      <c r="H129" s="209" t="s">
        <v>1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169</v>
      </c>
      <c r="AU129" s="216" t="s">
        <v>85</v>
      </c>
      <c r="AV129" s="13" t="s">
        <v>83</v>
      </c>
      <c r="AW129" s="13" t="s">
        <v>32</v>
      </c>
      <c r="AX129" s="13" t="s">
        <v>76</v>
      </c>
      <c r="AY129" s="216" t="s">
        <v>163</v>
      </c>
    </row>
    <row r="130" spans="1:65" s="14" customFormat="1" ht="11.25">
      <c r="B130" s="217"/>
      <c r="C130" s="218"/>
      <c r="D130" s="208" t="s">
        <v>169</v>
      </c>
      <c r="E130" s="219" t="s">
        <v>1</v>
      </c>
      <c r="F130" s="220" t="s">
        <v>326</v>
      </c>
      <c r="G130" s="218"/>
      <c r="H130" s="221">
        <v>19</v>
      </c>
      <c r="I130" s="222"/>
      <c r="J130" s="218"/>
      <c r="K130" s="218"/>
      <c r="L130" s="223"/>
      <c r="M130" s="229"/>
      <c r="N130" s="230"/>
      <c r="O130" s="230"/>
      <c r="P130" s="230"/>
      <c r="Q130" s="230"/>
      <c r="R130" s="230"/>
      <c r="S130" s="230"/>
      <c r="T130" s="231"/>
      <c r="AT130" s="227" t="s">
        <v>169</v>
      </c>
      <c r="AU130" s="227" t="s">
        <v>85</v>
      </c>
      <c r="AV130" s="14" t="s">
        <v>85</v>
      </c>
      <c r="AW130" s="14" t="s">
        <v>32</v>
      </c>
      <c r="AX130" s="14" t="s">
        <v>83</v>
      </c>
      <c r="AY130" s="227" t="s">
        <v>163</v>
      </c>
    </row>
    <row r="131" spans="1:65" s="2" customFormat="1" ht="24.2" customHeight="1">
      <c r="A131" s="35"/>
      <c r="B131" s="36"/>
      <c r="C131" s="193" t="s">
        <v>85</v>
      </c>
      <c r="D131" s="193" t="s">
        <v>165</v>
      </c>
      <c r="E131" s="194" t="s">
        <v>222</v>
      </c>
      <c r="F131" s="195" t="s">
        <v>223</v>
      </c>
      <c r="G131" s="196" t="s">
        <v>224</v>
      </c>
      <c r="H131" s="197">
        <v>1.9</v>
      </c>
      <c r="I131" s="198"/>
      <c r="J131" s="199">
        <f>ROUND(I131*H131,2)</f>
        <v>0</v>
      </c>
      <c r="K131" s="195" t="s">
        <v>212</v>
      </c>
      <c r="L131" s="40"/>
      <c r="M131" s="200" t="s">
        <v>1</v>
      </c>
      <c r="N131" s="201" t="s">
        <v>43</v>
      </c>
      <c r="O131" s="73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111</v>
      </c>
      <c r="AT131" s="204" t="s">
        <v>165</v>
      </c>
      <c r="AU131" s="204" t="s">
        <v>85</v>
      </c>
      <c r="AY131" s="18" t="s">
        <v>163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8" t="s">
        <v>111</v>
      </c>
      <c r="BK131" s="205">
        <f>ROUND(I131*H131,2)</f>
        <v>0</v>
      </c>
      <c r="BL131" s="18" t="s">
        <v>111</v>
      </c>
      <c r="BM131" s="204" t="s">
        <v>225</v>
      </c>
    </row>
    <row r="132" spans="1:65" s="13" customFormat="1" ht="11.25">
      <c r="B132" s="206"/>
      <c r="C132" s="207"/>
      <c r="D132" s="208" t="s">
        <v>169</v>
      </c>
      <c r="E132" s="209" t="s">
        <v>1</v>
      </c>
      <c r="F132" s="210" t="s">
        <v>220</v>
      </c>
      <c r="G132" s="207"/>
      <c r="H132" s="209" t="s">
        <v>1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169</v>
      </c>
      <c r="AU132" s="216" t="s">
        <v>85</v>
      </c>
      <c r="AV132" s="13" t="s">
        <v>83</v>
      </c>
      <c r="AW132" s="13" t="s">
        <v>32</v>
      </c>
      <c r="AX132" s="13" t="s">
        <v>76</v>
      </c>
      <c r="AY132" s="216" t="s">
        <v>163</v>
      </c>
    </row>
    <row r="133" spans="1:65" s="14" customFormat="1" ht="11.25">
      <c r="B133" s="217"/>
      <c r="C133" s="218"/>
      <c r="D133" s="208" t="s">
        <v>169</v>
      </c>
      <c r="E133" s="219" t="s">
        <v>1</v>
      </c>
      <c r="F133" s="220" t="s">
        <v>1168</v>
      </c>
      <c r="G133" s="218"/>
      <c r="H133" s="221">
        <v>1.9</v>
      </c>
      <c r="I133" s="222"/>
      <c r="J133" s="218"/>
      <c r="K133" s="218"/>
      <c r="L133" s="223"/>
      <c r="M133" s="229"/>
      <c r="N133" s="230"/>
      <c r="O133" s="230"/>
      <c r="P133" s="230"/>
      <c r="Q133" s="230"/>
      <c r="R133" s="230"/>
      <c r="S133" s="230"/>
      <c r="T133" s="231"/>
      <c r="AT133" s="227" t="s">
        <v>169</v>
      </c>
      <c r="AU133" s="227" t="s">
        <v>85</v>
      </c>
      <c r="AV133" s="14" t="s">
        <v>85</v>
      </c>
      <c r="AW133" s="14" t="s">
        <v>32</v>
      </c>
      <c r="AX133" s="14" t="s">
        <v>83</v>
      </c>
      <c r="AY133" s="227" t="s">
        <v>163</v>
      </c>
    </row>
    <row r="134" spans="1:65" s="2" customFormat="1" ht="33" customHeight="1">
      <c r="A134" s="35"/>
      <c r="B134" s="36"/>
      <c r="C134" s="193" t="s">
        <v>97</v>
      </c>
      <c r="D134" s="193" t="s">
        <v>165</v>
      </c>
      <c r="E134" s="194" t="s">
        <v>578</v>
      </c>
      <c r="F134" s="195" t="s">
        <v>579</v>
      </c>
      <c r="G134" s="196" t="s">
        <v>229</v>
      </c>
      <c r="H134" s="197">
        <v>63.58</v>
      </c>
      <c r="I134" s="198"/>
      <c r="J134" s="199">
        <f>ROUND(I134*H134,2)</f>
        <v>0</v>
      </c>
      <c r="K134" s="195" t="s">
        <v>212</v>
      </c>
      <c r="L134" s="40"/>
      <c r="M134" s="200" t="s">
        <v>1</v>
      </c>
      <c r="N134" s="201" t="s">
        <v>43</v>
      </c>
      <c r="O134" s="73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111</v>
      </c>
      <c r="AT134" s="204" t="s">
        <v>165</v>
      </c>
      <c r="AU134" s="204" t="s">
        <v>85</v>
      </c>
      <c r="AY134" s="18" t="s">
        <v>163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8" t="s">
        <v>111</v>
      </c>
      <c r="BK134" s="205">
        <f>ROUND(I134*H134,2)</f>
        <v>0</v>
      </c>
      <c r="BL134" s="18" t="s">
        <v>111</v>
      </c>
      <c r="BM134" s="204" t="s">
        <v>230</v>
      </c>
    </row>
    <row r="135" spans="1:65" s="13" customFormat="1" ht="22.5">
      <c r="B135" s="206"/>
      <c r="C135" s="207"/>
      <c r="D135" s="208" t="s">
        <v>169</v>
      </c>
      <c r="E135" s="209" t="s">
        <v>1</v>
      </c>
      <c r="F135" s="210" t="s">
        <v>580</v>
      </c>
      <c r="G135" s="207"/>
      <c r="H135" s="209" t="s">
        <v>1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169</v>
      </c>
      <c r="AU135" s="216" t="s">
        <v>85</v>
      </c>
      <c r="AV135" s="13" t="s">
        <v>83</v>
      </c>
      <c r="AW135" s="13" t="s">
        <v>32</v>
      </c>
      <c r="AX135" s="13" t="s">
        <v>76</v>
      </c>
      <c r="AY135" s="216" t="s">
        <v>163</v>
      </c>
    </row>
    <row r="136" spans="1:65" s="14" customFormat="1" ht="11.25">
      <c r="B136" s="217"/>
      <c r="C136" s="218"/>
      <c r="D136" s="208" t="s">
        <v>169</v>
      </c>
      <c r="E136" s="219" t="s">
        <v>1</v>
      </c>
      <c r="F136" s="220" t="s">
        <v>1169</v>
      </c>
      <c r="G136" s="218"/>
      <c r="H136" s="221">
        <v>9.35</v>
      </c>
      <c r="I136" s="222"/>
      <c r="J136" s="218"/>
      <c r="K136" s="218"/>
      <c r="L136" s="223"/>
      <c r="M136" s="229"/>
      <c r="N136" s="230"/>
      <c r="O136" s="230"/>
      <c r="P136" s="230"/>
      <c r="Q136" s="230"/>
      <c r="R136" s="230"/>
      <c r="S136" s="230"/>
      <c r="T136" s="231"/>
      <c r="AT136" s="227" t="s">
        <v>169</v>
      </c>
      <c r="AU136" s="227" t="s">
        <v>85</v>
      </c>
      <c r="AV136" s="14" t="s">
        <v>85</v>
      </c>
      <c r="AW136" s="14" t="s">
        <v>32</v>
      </c>
      <c r="AX136" s="14" t="s">
        <v>76</v>
      </c>
      <c r="AY136" s="227" t="s">
        <v>163</v>
      </c>
    </row>
    <row r="137" spans="1:65" s="14" customFormat="1" ht="11.25">
      <c r="B137" s="217"/>
      <c r="C137" s="218"/>
      <c r="D137" s="208" t="s">
        <v>169</v>
      </c>
      <c r="E137" s="219" t="s">
        <v>1</v>
      </c>
      <c r="F137" s="220" t="s">
        <v>1170</v>
      </c>
      <c r="G137" s="218"/>
      <c r="H137" s="221">
        <v>8.09</v>
      </c>
      <c r="I137" s="222"/>
      <c r="J137" s="218"/>
      <c r="K137" s="218"/>
      <c r="L137" s="223"/>
      <c r="M137" s="229"/>
      <c r="N137" s="230"/>
      <c r="O137" s="230"/>
      <c r="P137" s="230"/>
      <c r="Q137" s="230"/>
      <c r="R137" s="230"/>
      <c r="S137" s="230"/>
      <c r="T137" s="231"/>
      <c r="AT137" s="227" t="s">
        <v>169</v>
      </c>
      <c r="AU137" s="227" t="s">
        <v>85</v>
      </c>
      <c r="AV137" s="14" t="s">
        <v>85</v>
      </c>
      <c r="AW137" s="14" t="s">
        <v>32</v>
      </c>
      <c r="AX137" s="14" t="s">
        <v>76</v>
      </c>
      <c r="AY137" s="227" t="s">
        <v>163</v>
      </c>
    </row>
    <row r="138" spans="1:65" s="14" customFormat="1" ht="11.25">
      <c r="B138" s="217"/>
      <c r="C138" s="218"/>
      <c r="D138" s="208" t="s">
        <v>169</v>
      </c>
      <c r="E138" s="219" t="s">
        <v>1</v>
      </c>
      <c r="F138" s="220" t="s">
        <v>1171</v>
      </c>
      <c r="G138" s="218"/>
      <c r="H138" s="221">
        <v>4.6900000000000004</v>
      </c>
      <c r="I138" s="222"/>
      <c r="J138" s="218"/>
      <c r="K138" s="218"/>
      <c r="L138" s="223"/>
      <c r="M138" s="229"/>
      <c r="N138" s="230"/>
      <c r="O138" s="230"/>
      <c r="P138" s="230"/>
      <c r="Q138" s="230"/>
      <c r="R138" s="230"/>
      <c r="S138" s="230"/>
      <c r="T138" s="231"/>
      <c r="AT138" s="227" t="s">
        <v>169</v>
      </c>
      <c r="AU138" s="227" t="s">
        <v>85</v>
      </c>
      <c r="AV138" s="14" t="s">
        <v>85</v>
      </c>
      <c r="AW138" s="14" t="s">
        <v>32</v>
      </c>
      <c r="AX138" s="14" t="s">
        <v>76</v>
      </c>
      <c r="AY138" s="227" t="s">
        <v>163</v>
      </c>
    </row>
    <row r="139" spans="1:65" s="14" customFormat="1" ht="11.25">
      <c r="B139" s="217"/>
      <c r="C139" s="218"/>
      <c r="D139" s="208" t="s">
        <v>169</v>
      </c>
      <c r="E139" s="219" t="s">
        <v>1</v>
      </c>
      <c r="F139" s="220" t="s">
        <v>1172</v>
      </c>
      <c r="G139" s="218"/>
      <c r="H139" s="221">
        <v>14.91</v>
      </c>
      <c r="I139" s="222"/>
      <c r="J139" s="218"/>
      <c r="K139" s="218"/>
      <c r="L139" s="223"/>
      <c r="M139" s="229"/>
      <c r="N139" s="230"/>
      <c r="O139" s="230"/>
      <c r="P139" s="230"/>
      <c r="Q139" s="230"/>
      <c r="R139" s="230"/>
      <c r="S139" s="230"/>
      <c r="T139" s="231"/>
      <c r="AT139" s="227" t="s">
        <v>169</v>
      </c>
      <c r="AU139" s="227" t="s">
        <v>85</v>
      </c>
      <c r="AV139" s="14" t="s">
        <v>85</v>
      </c>
      <c r="AW139" s="14" t="s">
        <v>32</v>
      </c>
      <c r="AX139" s="14" t="s">
        <v>76</v>
      </c>
      <c r="AY139" s="227" t="s">
        <v>163</v>
      </c>
    </row>
    <row r="140" spans="1:65" s="14" customFormat="1" ht="11.25">
      <c r="B140" s="217"/>
      <c r="C140" s="218"/>
      <c r="D140" s="208" t="s">
        <v>169</v>
      </c>
      <c r="E140" s="219" t="s">
        <v>1</v>
      </c>
      <c r="F140" s="220" t="s">
        <v>1173</v>
      </c>
      <c r="G140" s="218"/>
      <c r="H140" s="221">
        <v>14.21</v>
      </c>
      <c r="I140" s="222"/>
      <c r="J140" s="218"/>
      <c r="K140" s="218"/>
      <c r="L140" s="223"/>
      <c r="M140" s="229"/>
      <c r="N140" s="230"/>
      <c r="O140" s="230"/>
      <c r="P140" s="230"/>
      <c r="Q140" s="230"/>
      <c r="R140" s="230"/>
      <c r="S140" s="230"/>
      <c r="T140" s="231"/>
      <c r="AT140" s="227" t="s">
        <v>169</v>
      </c>
      <c r="AU140" s="227" t="s">
        <v>85</v>
      </c>
      <c r="AV140" s="14" t="s">
        <v>85</v>
      </c>
      <c r="AW140" s="14" t="s">
        <v>32</v>
      </c>
      <c r="AX140" s="14" t="s">
        <v>76</v>
      </c>
      <c r="AY140" s="227" t="s">
        <v>163</v>
      </c>
    </row>
    <row r="141" spans="1:65" s="14" customFormat="1" ht="11.25">
      <c r="B141" s="217"/>
      <c r="C141" s="218"/>
      <c r="D141" s="208" t="s">
        <v>169</v>
      </c>
      <c r="E141" s="219" t="s">
        <v>1</v>
      </c>
      <c r="F141" s="220" t="s">
        <v>1174</v>
      </c>
      <c r="G141" s="218"/>
      <c r="H141" s="221">
        <v>13.82</v>
      </c>
      <c r="I141" s="222"/>
      <c r="J141" s="218"/>
      <c r="K141" s="218"/>
      <c r="L141" s="223"/>
      <c r="M141" s="229"/>
      <c r="N141" s="230"/>
      <c r="O141" s="230"/>
      <c r="P141" s="230"/>
      <c r="Q141" s="230"/>
      <c r="R141" s="230"/>
      <c r="S141" s="230"/>
      <c r="T141" s="231"/>
      <c r="AT141" s="227" t="s">
        <v>169</v>
      </c>
      <c r="AU141" s="227" t="s">
        <v>85</v>
      </c>
      <c r="AV141" s="14" t="s">
        <v>85</v>
      </c>
      <c r="AW141" s="14" t="s">
        <v>32</v>
      </c>
      <c r="AX141" s="14" t="s">
        <v>76</v>
      </c>
      <c r="AY141" s="227" t="s">
        <v>163</v>
      </c>
    </row>
    <row r="142" spans="1:65" s="14" customFormat="1" ht="11.25">
      <c r="B142" s="217"/>
      <c r="C142" s="218"/>
      <c r="D142" s="208" t="s">
        <v>169</v>
      </c>
      <c r="E142" s="219" t="s">
        <v>1</v>
      </c>
      <c r="F142" s="220" t="s">
        <v>1175</v>
      </c>
      <c r="G142" s="218"/>
      <c r="H142" s="221">
        <v>13.71</v>
      </c>
      <c r="I142" s="222"/>
      <c r="J142" s="218"/>
      <c r="K142" s="218"/>
      <c r="L142" s="223"/>
      <c r="M142" s="229"/>
      <c r="N142" s="230"/>
      <c r="O142" s="230"/>
      <c r="P142" s="230"/>
      <c r="Q142" s="230"/>
      <c r="R142" s="230"/>
      <c r="S142" s="230"/>
      <c r="T142" s="231"/>
      <c r="AT142" s="227" t="s">
        <v>169</v>
      </c>
      <c r="AU142" s="227" t="s">
        <v>85</v>
      </c>
      <c r="AV142" s="14" t="s">
        <v>85</v>
      </c>
      <c r="AW142" s="14" t="s">
        <v>32</v>
      </c>
      <c r="AX142" s="14" t="s">
        <v>76</v>
      </c>
      <c r="AY142" s="227" t="s">
        <v>163</v>
      </c>
    </row>
    <row r="143" spans="1:65" s="14" customFormat="1" ht="11.25">
      <c r="B143" s="217"/>
      <c r="C143" s="218"/>
      <c r="D143" s="208" t="s">
        <v>169</v>
      </c>
      <c r="E143" s="219" t="s">
        <v>1</v>
      </c>
      <c r="F143" s="220" t="s">
        <v>1176</v>
      </c>
      <c r="G143" s="218"/>
      <c r="H143" s="221">
        <v>-10.64</v>
      </c>
      <c r="I143" s="222"/>
      <c r="J143" s="218"/>
      <c r="K143" s="218"/>
      <c r="L143" s="223"/>
      <c r="M143" s="229"/>
      <c r="N143" s="230"/>
      <c r="O143" s="230"/>
      <c r="P143" s="230"/>
      <c r="Q143" s="230"/>
      <c r="R143" s="230"/>
      <c r="S143" s="230"/>
      <c r="T143" s="231"/>
      <c r="AT143" s="227" t="s">
        <v>169</v>
      </c>
      <c r="AU143" s="227" t="s">
        <v>85</v>
      </c>
      <c r="AV143" s="14" t="s">
        <v>85</v>
      </c>
      <c r="AW143" s="14" t="s">
        <v>32</v>
      </c>
      <c r="AX143" s="14" t="s">
        <v>76</v>
      </c>
      <c r="AY143" s="227" t="s">
        <v>163</v>
      </c>
    </row>
    <row r="144" spans="1:65" s="14" customFormat="1" ht="11.25">
      <c r="B144" s="217"/>
      <c r="C144" s="218"/>
      <c r="D144" s="208" t="s">
        <v>169</v>
      </c>
      <c r="E144" s="219" t="s">
        <v>1</v>
      </c>
      <c r="F144" s="220" t="s">
        <v>1177</v>
      </c>
      <c r="G144" s="218"/>
      <c r="H144" s="221">
        <v>-4.5599999999999996</v>
      </c>
      <c r="I144" s="222"/>
      <c r="J144" s="218"/>
      <c r="K144" s="218"/>
      <c r="L144" s="223"/>
      <c r="M144" s="229"/>
      <c r="N144" s="230"/>
      <c r="O144" s="230"/>
      <c r="P144" s="230"/>
      <c r="Q144" s="230"/>
      <c r="R144" s="230"/>
      <c r="S144" s="230"/>
      <c r="T144" s="231"/>
      <c r="AT144" s="227" t="s">
        <v>169</v>
      </c>
      <c r="AU144" s="227" t="s">
        <v>85</v>
      </c>
      <c r="AV144" s="14" t="s">
        <v>85</v>
      </c>
      <c r="AW144" s="14" t="s">
        <v>32</v>
      </c>
      <c r="AX144" s="14" t="s">
        <v>76</v>
      </c>
      <c r="AY144" s="227" t="s">
        <v>163</v>
      </c>
    </row>
    <row r="145" spans="1:65" s="15" customFormat="1" ht="11.25">
      <c r="B145" s="232"/>
      <c r="C145" s="233"/>
      <c r="D145" s="208" t="s">
        <v>169</v>
      </c>
      <c r="E145" s="234" t="s">
        <v>199</v>
      </c>
      <c r="F145" s="235" t="s">
        <v>196</v>
      </c>
      <c r="G145" s="233"/>
      <c r="H145" s="236">
        <v>63.58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169</v>
      </c>
      <c r="AU145" s="242" t="s">
        <v>85</v>
      </c>
      <c r="AV145" s="15" t="s">
        <v>111</v>
      </c>
      <c r="AW145" s="15" t="s">
        <v>32</v>
      </c>
      <c r="AX145" s="15" t="s">
        <v>76</v>
      </c>
      <c r="AY145" s="242" t="s">
        <v>163</v>
      </c>
    </row>
    <row r="146" spans="1:65" s="14" customFormat="1" ht="11.25">
      <c r="B146" s="217"/>
      <c r="C146" s="218"/>
      <c r="D146" s="208" t="s">
        <v>169</v>
      </c>
      <c r="E146" s="219" t="s">
        <v>1</v>
      </c>
      <c r="F146" s="220" t="s">
        <v>239</v>
      </c>
      <c r="G146" s="218"/>
      <c r="H146" s="221">
        <v>63.58</v>
      </c>
      <c r="I146" s="222"/>
      <c r="J146" s="218"/>
      <c r="K146" s="218"/>
      <c r="L146" s="223"/>
      <c r="M146" s="229"/>
      <c r="N146" s="230"/>
      <c r="O146" s="230"/>
      <c r="P146" s="230"/>
      <c r="Q146" s="230"/>
      <c r="R146" s="230"/>
      <c r="S146" s="230"/>
      <c r="T146" s="231"/>
      <c r="AT146" s="227" t="s">
        <v>169</v>
      </c>
      <c r="AU146" s="227" t="s">
        <v>85</v>
      </c>
      <c r="AV146" s="14" t="s">
        <v>85</v>
      </c>
      <c r="AW146" s="14" t="s">
        <v>32</v>
      </c>
      <c r="AX146" s="14" t="s">
        <v>83</v>
      </c>
      <c r="AY146" s="227" t="s">
        <v>163</v>
      </c>
    </row>
    <row r="147" spans="1:65" s="2" customFormat="1" ht="21.75" customHeight="1">
      <c r="A147" s="35"/>
      <c r="B147" s="36"/>
      <c r="C147" s="193" t="s">
        <v>111</v>
      </c>
      <c r="D147" s="193" t="s">
        <v>165</v>
      </c>
      <c r="E147" s="194" t="s">
        <v>240</v>
      </c>
      <c r="F147" s="195" t="s">
        <v>241</v>
      </c>
      <c r="G147" s="196" t="s">
        <v>211</v>
      </c>
      <c r="H147" s="197">
        <v>197.93</v>
      </c>
      <c r="I147" s="198"/>
      <c r="J147" s="199">
        <f>ROUND(I147*H147,2)</f>
        <v>0</v>
      </c>
      <c r="K147" s="195" t="s">
        <v>212</v>
      </c>
      <c r="L147" s="40"/>
      <c r="M147" s="200" t="s">
        <v>1</v>
      </c>
      <c r="N147" s="201" t="s">
        <v>43</v>
      </c>
      <c r="O147" s="73"/>
      <c r="P147" s="202">
        <f>O147*H147</f>
        <v>0</v>
      </c>
      <c r="Q147" s="202">
        <v>5.8E-4</v>
      </c>
      <c r="R147" s="202">
        <f>Q147*H147</f>
        <v>0.11479940000000001</v>
      </c>
      <c r="S147" s="202">
        <v>0</v>
      </c>
      <c r="T147" s="20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4" t="s">
        <v>111</v>
      </c>
      <c r="AT147" s="204" t="s">
        <v>165</v>
      </c>
      <c r="AU147" s="204" t="s">
        <v>85</v>
      </c>
      <c r="AY147" s="18" t="s">
        <v>163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8" t="s">
        <v>111</v>
      </c>
      <c r="BK147" s="205">
        <f>ROUND(I147*H147,2)</f>
        <v>0</v>
      </c>
      <c r="BL147" s="18" t="s">
        <v>111</v>
      </c>
      <c r="BM147" s="204" t="s">
        <v>242</v>
      </c>
    </row>
    <row r="148" spans="1:65" s="13" customFormat="1" ht="22.5">
      <c r="B148" s="206"/>
      <c r="C148" s="207"/>
      <c r="D148" s="208" t="s">
        <v>169</v>
      </c>
      <c r="E148" s="209" t="s">
        <v>1</v>
      </c>
      <c r="F148" s="210" t="s">
        <v>580</v>
      </c>
      <c r="G148" s="207"/>
      <c r="H148" s="209" t="s">
        <v>1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169</v>
      </c>
      <c r="AU148" s="216" t="s">
        <v>85</v>
      </c>
      <c r="AV148" s="13" t="s">
        <v>83</v>
      </c>
      <c r="AW148" s="13" t="s">
        <v>32</v>
      </c>
      <c r="AX148" s="13" t="s">
        <v>76</v>
      </c>
      <c r="AY148" s="216" t="s">
        <v>163</v>
      </c>
    </row>
    <row r="149" spans="1:65" s="14" customFormat="1" ht="11.25">
      <c r="B149" s="217"/>
      <c r="C149" s="218"/>
      <c r="D149" s="208" t="s">
        <v>169</v>
      </c>
      <c r="E149" s="219" t="s">
        <v>1</v>
      </c>
      <c r="F149" s="220" t="s">
        <v>1178</v>
      </c>
      <c r="G149" s="218"/>
      <c r="H149" s="221">
        <v>23.38</v>
      </c>
      <c r="I149" s="222"/>
      <c r="J149" s="218"/>
      <c r="K149" s="218"/>
      <c r="L149" s="223"/>
      <c r="M149" s="229"/>
      <c r="N149" s="230"/>
      <c r="O149" s="230"/>
      <c r="P149" s="230"/>
      <c r="Q149" s="230"/>
      <c r="R149" s="230"/>
      <c r="S149" s="230"/>
      <c r="T149" s="231"/>
      <c r="AT149" s="227" t="s">
        <v>169</v>
      </c>
      <c r="AU149" s="227" t="s">
        <v>85</v>
      </c>
      <c r="AV149" s="14" t="s">
        <v>85</v>
      </c>
      <c r="AW149" s="14" t="s">
        <v>32</v>
      </c>
      <c r="AX149" s="14" t="s">
        <v>76</v>
      </c>
      <c r="AY149" s="227" t="s">
        <v>163</v>
      </c>
    </row>
    <row r="150" spans="1:65" s="14" customFormat="1" ht="11.25">
      <c r="B150" s="217"/>
      <c r="C150" s="218"/>
      <c r="D150" s="208" t="s">
        <v>169</v>
      </c>
      <c r="E150" s="219" t="s">
        <v>1</v>
      </c>
      <c r="F150" s="220" t="s">
        <v>1179</v>
      </c>
      <c r="G150" s="218"/>
      <c r="H150" s="221">
        <v>20.22</v>
      </c>
      <c r="I150" s="222"/>
      <c r="J150" s="218"/>
      <c r="K150" s="218"/>
      <c r="L150" s="223"/>
      <c r="M150" s="229"/>
      <c r="N150" s="230"/>
      <c r="O150" s="230"/>
      <c r="P150" s="230"/>
      <c r="Q150" s="230"/>
      <c r="R150" s="230"/>
      <c r="S150" s="230"/>
      <c r="T150" s="231"/>
      <c r="AT150" s="227" t="s">
        <v>169</v>
      </c>
      <c r="AU150" s="227" t="s">
        <v>85</v>
      </c>
      <c r="AV150" s="14" t="s">
        <v>85</v>
      </c>
      <c r="AW150" s="14" t="s">
        <v>32</v>
      </c>
      <c r="AX150" s="14" t="s">
        <v>76</v>
      </c>
      <c r="AY150" s="227" t="s">
        <v>163</v>
      </c>
    </row>
    <row r="151" spans="1:65" s="14" customFormat="1" ht="11.25">
      <c r="B151" s="217"/>
      <c r="C151" s="218"/>
      <c r="D151" s="208" t="s">
        <v>169</v>
      </c>
      <c r="E151" s="219" t="s">
        <v>1</v>
      </c>
      <c r="F151" s="220" t="s">
        <v>1180</v>
      </c>
      <c r="G151" s="218"/>
      <c r="H151" s="221">
        <v>11.73</v>
      </c>
      <c r="I151" s="222"/>
      <c r="J151" s="218"/>
      <c r="K151" s="218"/>
      <c r="L151" s="223"/>
      <c r="M151" s="229"/>
      <c r="N151" s="230"/>
      <c r="O151" s="230"/>
      <c r="P151" s="230"/>
      <c r="Q151" s="230"/>
      <c r="R151" s="230"/>
      <c r="S151" s="230"/>
      <c r="T151" s="231"/>
      <c r="AT151" s="227" t="s">
        <v>169</v>
      </c>
      <c r="AU151" s="227" t="s">
        <v>85</v>
      </c>
      <c r="AV151" s="14" t="s">
        <v>85</v>
      </c>
      <c r="AW151" s="14" t="s">
        <v>32</v>
      </c>
      <c r="AX151" s="14" t="s">
        <v>76</v>
      </c>
      <c r="AY151" s="227" t="s">
        <v>163</v>
      </c>
    </row>
    <row r="152" spans="1:65" s="14" customFormat="1" ht="11.25">
      <c r="B152" s="217"/>
      <c r="C152" s="218"/>
      <c r="D152" s="208" t="s">
        <v>169</v>
      </c>
      <c r="E152" s="219" t="s">
        <v>1</v>
      </c>
      <c r="F152" s="220" t="s">
        <v>1181</v>
      </c>
      <c r="G152" s="218"/>
      <c r="H152" s="221">
        <v>37.270000000000003</v>
      </c>
      <c r="I152" s="222"/>
      <c r="J152" s="218"/>
      <c r="K152" s="218"/>
      <c r="L152" s="223"/>
      <c r="M152" s="229"/>
      <c r="N152" s="230"/>
      <c r="O152" s="230"/>
      <c r="P152" s="230"/>
      <c r="Q152" s="230"/>
      <c r="R152" s="230"/>
      <c r="S152" s="230"/>
      <c r="T152" s="231"/>
      <c r="AT152" s="227" t="s">
        <v>169</v>
      </c>
      <c r="AU152" s="227" t="s">
        <v>85</v>
      </c>
      <c r="AV152" s="14" t="s">
        <v>85</v>
      </c>
      <c r="AW152" s="14" t="s">
        <v>32</v>
      </c>
      <c r="AX152" s="14" t="s">
        <v>76</v>
      </c>
      <c r="AY152" s="227" t="s">
        <v>163</v>
      </c>
    </row>
    <row r="153" spans="1:65" s="14" customFormat="1" ht="11.25">
      <c r="B153" s="217"/>
      <c r="C153" s="218"/>
      <c r="D153" s="208" t="s">
        <v>169</v>
      </c>
      <c r="E153" s="219" t="s">
        <v>1</v>
      </c>
      <c r="F153" s="220" t="s">
        <v>1182</v>
      </c>
      <c r="G153" s="218"/>
      <c r="H153" s="221">
        <v>36.53</v>
      </c>
      <c r="I153" s="222"/>
      <c r="J153" s="218"/>
      <c r="K153" s="218"/>
      <c r="L153" s="223"/>
      <c r="M153" s="229"/>
      <c r="N153" s="230"/>
      <c r="O153" s="230"/>
      <c r="P153" s="230"/>
      <c r="Q153" s="230"/>
      <c r="R153" s="230"/>
      <c r="S153" s="230"/>
      <c r="T153" s="231"/>
      <c r="AT153" s="227" t="s">
        <v>169</v>
      </c>
      <c r="AU153" s="227" t="s">
        <v>85</v>
      </c>
      <c r="AV153" s="14" t="s">
        <v>85</v>
      </c>
      <c r="AW153" s="14" t="s">
        <v>32</v>
      </c>
      <c r="AX153" s="14" t="s">
        <v>76</v>
      </c>
      <c r="AY153" s="227" t="s">
        <v>163</v>
      </c>
    </row>
    <row r="154" spans="1:65" s="14" customFormat="1" ht="11.25">
      <c r="B154" s="217"/>
      <c r="C154" s="218"/>
      <c r="D154" s="208" t="s">
        <v>169</v>
      </c>
      <c r="E154" s="219" t="s">
        <v>1</v>
      </c>
      <c r="F154" s="220" t="s">
        <v>1183</v>
      </c>
      <c r="G154" s="218"/>
      <c r="H154" s="221">
        <v>34.54</v>
      </c>
      <c r="I154" s="222"/>
      <c r="J154" s="218"/>
      <c r="K154" s="218"/>
      <c r="L154" s="223"/>
      <c r="M154" s="229"/>
      <c r="N154" s="230"/>
      <c r="O154" s="230"/>
      <c r="P154" s="230"/>
      <c r="Q154" s="230"/>
      <c r="R154" s="230"/>
      <c r="S154" s="230"/>
      <c r="T154" s="231"/>
      <c r="AT154" s="227" t="s">
        <v>169</v>
      </c>
      <c r="AU154" s="227" t="s">
        <v>85</v>
      </c>
      <c r="AV154" s="14" t="s">
        <v>85</v>
      </c>
      <c r="AW154" s="14" t="s">
        <v>32</v>
      </c>
      <c r="AX154" s="14" t="s">
        <v>76</v>
      </c>
      <c r="AY154" s="227" t="s">
        <v>163</v>
      </c>
    </row>
    <row r="155" spans="1:65" s="14" customFormat="1" ht="11.25">
      <c r="B155" s="217"/>
      <c r="C155" s="218"/>
      <c r="D155" s="208" t="s">
        <v>169</v>
      </c>
      <c r="E155" s="219" t="s">
        <v>1</v>
      </c>
      <c r="F155" s="220" t="s">
        <v>1184</v>
      </c>
      <c r="G155" s="218"/>
      <c r="H155" s="221">
        <v>34.26</v>
      </c>
      <c r="I155" s="222"/>
      <c r="J155" s="218"/>
      <c r="K155" s="218"/>
      <c r="L155" s="223"/>
      <c r="M155" s="229"/>
      <c r="N155" s="230"/>
      <c r="O155" s="230"/>
      <c r="P155" s="230"/>
      <c r="Q155" s="230"/>
      <c r="R155" s="230"/>
      <c r="S155" s="230"/>
      <c r="T155" s="231"/>
      <c r="AT155" s="227" t="s">
        <v>169</v>
      </c>
      <c r="AU155" s="227" t="s">
        <v>85</v>
      </c>
      <c r="AV155" s="14" t="s">
        <v>85</v>
      </c>
      <c r="AW155" s="14" t="s">
        <v>32</v>
      </c>
      <c r="AX155" s="14" t="s">
        <v>76</v>
      </c>
      <c r="AY155" s="227" t="s">
        <v>163</v>
      </c>
    </row>
    <row r="156" spans="1:65" s="15" customFormat="1" ht="11.25">
      <c r="B156" s="232"/>
      <c r="C156" s="233"/>
      <c r="D156" s="208" t="s">
        <v>169</v>
      </c>
      <c r="E156" s="234" t="s">
        <v>178</v>
      </c>
      <c r="F156" s="235" t="s">
        <v>196</v>
      </c>
      <c r="G156" s="233"/>
      <c r="H156" s="236">
        <v>197.93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169</v>
      </c>
      <c r="AU156" s="242" t="s">
        <v>85</v>
      </c>
      <c r="AV156" s="15" t="s">
        <v>111</v>
      </c>
      <c r="AW156" s="15" t="s">
        <v>32</v>
      </c>
      <c r="AX156" s="15" t="s">
        <v>83</v>
      </c>
      <c r="AY156" s="242" t="s">
        <v>163</v>
      </c>
    </row>
    <row r="157" spans="1:65" s="2" customFormat="1" ht="21.75" customHeight="1">
      <c r="A157" s="35"/>
      <c r="B157" s="36"/>
      <c r="C157" s="193" t="s">
        <v>119</v>
      </c>
      <c r="D157" s="193" t="s">
        <v>165</v>
      </c>
      <c r="E157" s="194" t="s">
        <v>245</v>
      </c>
      <c r="F157" s="195" t="s">
        <v>246</v>
      </c>
      <c r="G157" s="196" t="s">
        <v>211</v>
      </c>
      <c r="H157" s="197">
        <v>197.93</v>
      </c>
      <c r="I157" s="198"/>
      <c r="J157" s="199">
        <f>ROUND(I157*H157,2)</f>
        <v>0</v>
      </c>
      <c r="K157" s="195" t="s">
        <v>212</v>
      </c>
      <c r="L157" s="40"/>
      <c r="M157" s="200" t="s">
        <v>1</v>
      </c>
      <c r="N157" s="201" t="s">
        <v>43</v>
      </c>
      <c r="O157" s="73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4" t="s">
        <v>111</v>
      </c>
      <c r="AT157" s="204" t="s">
        <v>165</v>
      </c>
      <c r="AU157" s="204" t="s">
        <v>85</v>
      </c>
      <c r="AY157" s="18" t="s">
        <v>163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8" t="s">
        <v>111</v>
      </c>
      <c r="BK157" s="205">
        <f>ROUND(I157*H157,2)</f>
        <v>0</v>
      </c>
      <c r="BL157" s="18" t="s">
        <v>111</v>
      </c>
      <c r="BM157" s="204" t="s">
        <v>247</v>
      </c>
    </row>
    <row r="158" spans="1:65" s="14" customFormat="1" ht="11.25">
      <c r="B158" s="217"/>
      <c r="C158" s="218"/>
      <c r="D158" s="208" t="s">
        <v>169</v>
      </c>
      <c r="E158" s="219" t="s">
        <v>1</v>
      </c>
      <c r="F158" s="220" t="s">
        <v>178</v>
      </c>
      <c r="G158" s="218"/>
      <c r="H158" s="221">
        <v>197.93</v>
      </c>
      <c r="I158" s="222"/>
      <c r="J158" s="218"/>
      <c r="K158" s="218"/>
      <c r="L158" s="223"/>
      <c r="M158" s="229"/>
      <c r="N158" s="230"/>
      <c r="O158" s="230"/>
      <c r="P158" s="230"/>
      <c r="Q158" s="230"/>
      <c r="R158" s="230"/>
      <c r="S158" s="230"/>
      <c r="T158" s="231"/>
      <c r="AT158" s="227" t="s">
        <v>169</v>
      </c>
      <c r="AU158" s="227" t="s">
        <v>85</v>
      </c>
      <c r="AV158" s="14" t="s">
        <v>85</v>
      </c>
      <c r="AW158" s="14" t="s">
        <v>32</v>
      </c>
      <c r="AX158" s="14" t="s">
        <v>83</v>
      </c>
      <c r="AY158" s="227" t="s">
        <v>163</v>
      </c>
    </row>
    <row r="159" spans="1:65" s="2" customFormat="1" ht="37.9" customHeight="1">
      <c r="A159" s="35"/>
      <c r="B159" s="36"/>
      <c r="C159" s="193" t="s">
        <v>244</v>
      </c>
      <c r="D159" s="193" t="s">
        <v>165</v>
      </c>
      <c r="E159" s="194" t="s">
        <v>249</v>
      </c>
      <c r="F159" s="195" t="s">
        <v>250</v>
      </c>
      <c r="G159" s="196" t="s">
        <v>229</v>
      </c>
      <c r="H159" s="197">
        <v>63.58</v>
      </c>
      <c r="I159" s="198"/>
      <c r="J159" s="199">
        <f>ROUND(I159*H159,2)</f>
        <v>0</v>
      </c>
      <c r="K159" s="195" t="s">
        <v>212</v>
      </c>
      <c r="L159" s="40"/>
      <c r="M159" s="200" t="s">
        <v>1</v>
      </c>
      <c r="N159" s="201" t="s">
        <v>43</v>
      </c>
      <c r="O159" s="73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111</v>
      </c>
      <c r="AT159" s="204" t="s">
        <v>165</v>
      </c>
      <c r="AU159" s="204" t="s">
        <v>85</v>
      </c>
      <c r="AY159" s="18" t="s">
        <v>163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111</v>
      </c>
      <c r="BK159" s="205">
        <f>ROUND(I159*H159,2)</f>
        <v>0</v>
      </c>
      <c r="BL159" s="18" t="s">
        <v>111</v>
      </c>
      <c r="BM159" s="204" t="s">
        <v>1185</v>
      </c>
    </row>
    <row r="160" spans="1:65" s="13" customFormat="1" ht="11.25">
      <c r="B160" s="206"/>
      <c r="C160" s="207"/>
      <c r="D160" s="208" t="s">
        <v>169</v>
      </c>
      <c r="E160" s="209" t="s">
        <v>1</v>
      </c>
      <c r="F160" s="210" t="s">
        <v>252</v>
      </c>
      <c r="G160" s="207"/>
      <c r="H160" s="209" t="s">
        <v>1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169</v>
      </c>
      <c r="AU160" s="216" t="s">
        <v>85</v>
      </c>
      <c r="AV160" s="13" t="s">
        <v>83</v>
      </c>
      <c r="AW160" s="13" t="s">
        <v>32</v>
      </c>
      <c r="AX160" s="13" t="s">
        <v>76</v>
      </c>
      <c r="AY160" s="216" t="s">
        <v>163</v>
      </c>
    </row>
    <row r="161" spans="1:65" s="14" customFormat="1" ht="11.25">
      <c r="B161" s="217"/>
      <c r="C161" s="218"/>
      <c r="D161" s="208" t="s">
        <v>169</v>
      </c>
      <c r="E161" s="219" t="s">
        <v>1</v>
      </c>
      <c r="F161" s="220" t="s">
        <v>192</v>
      </c>
      <c r="G161" s="218"/>
      <c r="H161" s="221">
        <v>63.58</v>
      </c>
      <c r="I161" s="222"/>
      <c r="J161" s="218"/>
      <c r="K161" s="218"/>
      <c r="L161" s="223"/>
      <c r="M161" s="229"/>
      <c r="N161" s="230"/>
      <c r="O161" s="230"/>
      <c r="P161" s="230"/>
      <c r="Q161" s="230"/>
      <c r="R161" s="230"/>
      <c r="S161" s="230"/>
      <c r="T161" s="231"/>
      <c r="AT161" s="227" t="s">
        <v>169</v>
      </c>
      <c r="AU161" s="227" t="s">
        <v>85</v>
      </c>
      <c r="AV161" s="14" t="s">
        <v>85</v>
      </c>
      <c r="AW161" s="14" t="s">
        <v>32</v>
      </c>
      <c r="AX161" s="14" t="s">
        <v>83</v>
      </c>
      <c r="AY161" s="227" t="s">
        <v>163</v>
      </c>
    </row>
    <row r="162" spans="1:65" s="2" customFormat="1" ht="37.9" customHeight="1">
      <c r="A162" s="35"/>
      <c r="B162" s="36"/>
      <c r="C162" s="193" t="s">
        <v>248</v>
      </c>
      <c r="D162" s="193" t="s">
        <v>165</v>
      </c>
      <c r="E162" s="194" t="s">
        <v>254</v>
      </c>
      <c r="F162" s="195" t="s">
        <v>255</v>
      </c>
      <c r="G162" s="196" t="s">
        <v>229</v>
      </c>
      <c r="H162" s="197">
        <v>38</v>
      </c>
      <c r="I162" s="198"/>
      <c r="J162" s="199">
        <f>ROUND(I162*H162,2)</f>
        <v>0</v>
      </c>
      <c r="K162" s="195" t="s">
        <v>212</v>
      </c>
      <c r="L162" s="40"/>
      <c r="M162" s="200" t="s">
        <v>1</v>
      </c>
      <c r="N162" s="201" t="s">
        <v>43</v>
      </c>
      <c r="O162" s="73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111</v>
      </c>
      <c r="AT162" s="204" t="s">
        <v>165</v>
      </c>
      <c r="AU162" s="204" t="s">
        <v>85</v>
      </c>
      <c r="AY162" s="18" t="s">
        <v>163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8" t="s">
        <v>111</v>
      </c>
      <c r="BK162" s="205">
        <f>ROUND(I162*H162,2)</f>
        <v>0</v>
      </c>
      <c r="BL162" s="18" t="s">
        <v>111</v>
      </c>
      <c r="BM162" s="204" t="s">
        <v>1186</v>
      </c>
    </row>
    <row r="163" spans="1:65" s="13" customFormat="1" ht="11.25">
      <c r="B163" s="206"/>
      <c r="C163" s="207"/>
      <c r="D163" s="208" t="s">
        <v>169</v>
      </c>
      <c r="E163" s="209" t="s">
        <v>1</v>
      </c>
      <c r="F163" s="210" t="s">
        <v>220</v>
      </c>
      <c r="G163" s="207"/>
      <c r="H163" s="209" t="s">
        <v>1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169</v>
      </c>
      <c r="AU163" s="216" t="s">
        <v>85</v>
      </c>
      <c r="AV163" s="13" t="s">
        <v>83</v>
      </c>
      <c r="AW163" s="13" t="s">
        <v>32</v>
      </c>
      <c r="AX163" s="13" t="s">
        <v>76</v>
      </c>
      <c r="AY163" s="216" t="s">
        <v>163</v>
      </c>
    </row>
    <row r="164" spans="1:65" s="14" customFormat="1" ht="11.25">
      <c r="B164" s="217"/>
      <c r="C164" s="218"/>
      <c r="D164" s="208" t="s">
        <v>169</v>
      </c>
      <c r="E164" s="219" t="s">
        <v>1</v>
      </c>
      <c r="F164" s="220" t="s">
        <v>1187</v>
      </c>
      <c r="G164" s="218"/>
      <c r="H164" s="221">
        <v>26.6</v>
      </c>
      <c r="I164" s="222"/>
      <c r="J164" s="218"/>
      <c r="K164" s="218"/>
      <c r="L164" s="223"/>
      <c r="M164" s="229"/>
      <c r="N164" s="230"/>
      <c r="O164" s="230"/>
      <c r="P164" s="230"/>
      <c r="Q164" s="230"/>
      <c r="R164" s="230"/>
      <c r="S164" s="230"/>
      <c r="T164" s="231"/>
      <c r="AT164" s="227" t="s">
        <v>169</v>
      </c>
      <c r="AU164" s="227" t="s">
        <v>85</v>
      </c>
      <c r="AV164" s="14" t="s">
        <v>85</v>
      </c>
      <c r="AW164" s="14" t="s">
        <v>32</v>
      </c>
      <c r="AX164" s="14" t="s">
        <v>76</v>
      </c>
      <c r="AY164" s="227" t="s">
        <v>163</v>
      </c>
    </row>
    <row r="165" spans="1:65" s="14" customFormat="1" ht="11.25">
      <c r="B165" s="217"/>
      <c r="C165" s="218"/>
      <c r="D165" s="208" t="s">
        <v>169</v>
      </c>
      <c r="E165" s="219" t="s">
        <v>1</v>
      </c>
      <c r="F165" s="220" t="s">
        <v>1188</v>
      </c>
      <c r="G165" s="218"/>
      <c r="H165" s="221">
        <v>11.4</v>
      </c>
      <c r="I165" s="222"/>
      <c r="J165" s="218"/>
      <c r="K165" s="218"/>
      <c r="L165" s="223"/>
      <c r="M165" s="229"/>
      <c r="N165" s="230"/>
      <c r="O165" s="230"/>
      <c r="P165" s="230"/>
      <c r="Q165" s="230"/>
      <c r="R165" s="230"/>
      <c r="S165" s="230"/>
      <c r="T165" s="231"/>
      <c r="AT165" s="227" t="s">
        <v>169</v>
      </c>
      <c r="AU165" s="227" t="s">
        <v>85</v>
      </c>
      <c r="AV165" s="14" t="s">
        <v>85</v>
      </c>
      <c r="AW165" s="14" t="s">
        <v>32</v>
      </c>
      <c r="AX165" s="14" t="s">
        <v>76</v>
      </c>
      <c r="AY165" s="227" t="s">
        <v>163</v>
      </c>
    </row>
    <row r="166" spans="1:65" s="15" customFormat="1" ht="11.25">
      <c r="B166" s="232"/>
      <c r="C166" s="233"/>
      <c r="D166" s="208" t="s">
        <v>169</v>
      </c>
      <c r="E166" s="234" t="s">
        <v>1</v>
      </c>
      <c r="F166" s="235" t="s">
        <v>196</v>
      </c>
      <c r="G166" s="233"/>
      <c r="H166" s="236">
        <v>38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169</v>
      </c>
      <c r="AU166" s="242" t="s">
        <v>85</v>
      </c>
      <c r="AV166" s="15" t="s">
        <v>111</v>
      </c>
      <c r="AW166" s="15" t="s">
        <v>32</v>
      </c>
      <c r="AX166" s="15" t="s">
        <v>83</v>
      </c>
      <c r="AY166" s="242" t="s">
        <v>163</v>
      </c>
    </row>
    <row r="167" spans="1:65" s="2" customFormat="1" ht="37.9" customHeight="1">
      <c r="A167" s="35"/>
      <c r="B167" s="36"/>
      <c r="C167" s="193" t="s">
        <v>253</v>
      </c>
      <c r="D167" s="193" t="s">
        <v>165</v>
      </c>
      <c r="E167" s="194" t="s">
        <v>260</v>
      </c>
      <c r="F167" s="195" t="s">
        <v>261</v>
      </c>
      <c r="G167" s="196" t="s">
        <v>229</v>
      </c>
      <c r="H167" s="197">
        <v>63.58</v>
      </c>
      <c r="I167" s="198"/>
      <c r="J167" s="199">
        <f>ROUND(I167*H167,2)</f>
        <v>0</v>
      </c>
      <c r="K167" s="195" t="s">
        <v>212</v>
      </c>
      <c r="L167" s="40"/>
      <c r="M167" s="200" t="s">
        <v>1</v>
      </c>
      <c r="N167" s="201" t="s">
        <v>43</v>
      </c>
      <c r="O167" s="73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4" t="s">
        <v>111</v>
      </c>
      <c r="AT167" s="204" t="s">
        <v>165</v>
      </c>
      <c r="AU167" s="204" t="s">
        <v>85</v>
      </c>
      <c r="AY167" s="18" t="s">
        <v>163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8" t="s">
        <v>111</v>
      </c>
      <c r="BK167" s="205">
        <f>ROUND(I167*H167,2)</f>
        <v>0</v>
      </c>
      <c r="BL167" s="18" t="s">
        <v>111</v>
      </c>
      <c r="BM167" s="204" t="s">
        <v>262</v>
      </c>
    </row>
    <row r="168" spans="1:65" s="13" customFormat="1" ht="11.25">
      <c r="B168" s="206"/>
      <c r="C168" s="207"/>
      <c r="D168" s="208" t="s">
        <v>169</v>
      </c>
      <c r="E168" s="209" t="s">
        <v>1</v>
      </c>
      <c r="F168" s="210" t="s">
        <v>220</v>
      </c>
      <c r="G168" s="207"/>
      <c r="H168" s="209" t="s">
        <v>1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169</v>
      </c>
      <c r="AU168" s="216" t="s">
        <v>85</v>
      </c>
      <c r="AV168" s="13" t="s">
        <v>83</v>
      </c>
      <c r="AW168" s="13" t="s">
        <v>32</v>
      </c>
      <c r="AX168" s="13" t="s">
        <v>76</v>
      </c>
      <c r="AY168" s="216" t="s">
        <v>163</v>
      </c>
    </row>
    <row r="169" spans="1:65" s="13" customFormat="1" ht="11.25">
      <c r="B169" s="206"/>
      <c r="C169" s="207"/>
      <c r="D169" s="208" t="s">
        <v>169</v>
      </c>
      <c r="E169" s="209" t="s">
        <v>1</v>
      </c>
      <c r="F169" s="210" t="s">
        <v>263</v>
      </c>
      <c r="G169" s="207"/>
      <c r="H169" s="209" t="s">
        <v>1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169</v>
      </c>
      <c r="AU169" s="216" t="s">
        <v>85</v>
      </c>
      <c r="AV169" s="13" t="s">
        <v>83</v>
      </c>
      <c r="AW169" s="13" t="s">
        <v>32</v>
      </c>
      <c r="AX169" s="13" t="s">
        <v>76</v>
      </c>
      <c r="AY169" s="216" t="s">
        <v>163</v>
      </c>
    </row>
    <row r="170" spans="1:65" s="13" customFormat="1" ht="11.25">
      <c r="B170" s="206"/>
      <c r="C170" s="207"/>
      <c r="D170" s="208" t="s">
        <v>169</v>
      </c>
      <c r="E170" s="209" t="s">
        <v>1</v>
      </c>
      <c r="F170" s="210" t="s">
        <v>264</v>
      </c>
      <c r="G170" s="207"/>
      <c r="H170" s="209" t="s">
        <v>1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169</v>
      </c>
      <c r="AU170" s="216" t="s">
        <v>85</v>
      </c>
      <c r="AV170" s="13" t="s">
        <v>83</v>
      </c>
      <c r="AW170" s="13" t="s">
        <v>32</v>
      </c>
      <c r="AX170" s="13" t="s">
        <v>76</v>
      </c>
      <c r="AY170" s="216" t="s">
        <v>163</v>
      </c>
    </row>
    <row r="171" spans="1:65" s="14" customFormat="1" ht="11.25">
      <c r="B171" s="217"/>
      <c r="C171" s="218"/>
      <c r="D171" s="208" t="s">
        <v>169</v>
      </c>
      <c r="E171" s="219" t="s">
        <v>1</v>
      </c>
      <c r="F171" s="220" t="s">
        <v>1189</v>
      </c>
      <c r="G171" s="218"/>
      <c r="H171" s="221">
        <v>4.5599999999999996</v>
      </c>
      <c r="I171" s="222"/>
      <c r="J171" s="218"/>
      <c r="K171" s="218"/>
      <c r="L171" s="223"/>
      <c r="M171" s="229"/>
      <c r="N171" s="230"/>
      <c r="O171" s="230"/>
      <c r="P171" s="230"/>
      <c r="Q171" s="230"/>
      <c r="R171" s="230"/>
      <c r="S171" s="230"/>
      <c r="T171" s="231"/>
      <c r="AT171" s="227" t="s">
        <v>169</v>
      </c>
      <c r="AU171" s="227" t="s">
        <v>85</v>
      </c>
      <c r="AV171" s="14" t="s">
        <v>85</v>
      </c>
      <c r="AW171" s="14" t="s">
        <v>32</v>
      </c>
      <c r="AX171" s="14" t="s">
        <v>76</v>
      </c>
      <c r="AY171" s="227" t="s">
        <v>163</v>
      </c>
    </row>
    <row r="172" spans="1:65" s="16" customFormat="1" ht="11.25">
      <c r="B172" s="243"/>
      <c r="C172" s="244"/>
      <c r="D172" s="208" t="s">
        <v>169</v>
      </c>
      <c r="E172" s="245" t="s">
        <v>171</v>
      </c>
      <c r="F172" s="246" t="s">
        <v>267</v>
      </c>
      <c r="G172" s="244"/>
      <c r="H172" s="247">
        <v>4.5599999999999996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169</v>
      </c>
      <c r="AU172" s="253" t="s">
        <v>85</v>
      </c>
      <c r="AV172" s="16" t="s">
        <v>97</v>
      </c>
      <c r="AW172" s="16" t="s">
        <v>32</v>
      </c>
      <c r="AX172" s="16" t="s">
        <v>76</v>
      </c>
      <c r="AY172" s="253" t="s">
        <v>163</v>
      </c>
    </row>
    <row r="173" spans="1:65" s="13" customFormat="1" ht="11.25">
      <c r="B173" s="206"/>
      <c r="C173" s="207"/>
      <c r="D173" s="208" t="s">
        <v>169</v>
      </c>
      <c r="E173" s="209" t="s">
        <v>1</v>
      </c>
      <c r="F173" s="210" t="s">
        <v>268</v>
      </c>
      <c r="G173" s="207"/>
      <c r="H173" s="209" t="s">
        <v>1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169</v>
      </c>
      <c r="AU173" s="216" t="s">
        <v>85</v>
      </c>
      <c r="AV173" s="13" t="s">
        <v>83</v>
      </c>
      <c r="AW173" s="13" t="s">
        <v>32</v>
      </c>
      <c r="AX173" s="13" t="s">
        <v>76</v>
      </c>
      <c r="AY173" s="216" t="s">
        <v>163</v>
      </c>
    </row>
    <row r="174" spans="1:65" s="14" customFormat="1" ht="11.25">
      <c r="B174" s="217"/>
      <c r="C174" s="218"/>
      <c r="D174" s="208" t="s">
        <v>169</v>
      </c>
      <c r="E174" s="219" t="s">
        <v>1</v>
      </c>
      <c r="F174" s="220" t="s">
        <v>1190</v>
      </c>
      <c r="G174" s="218"/>
      <c r="H174" s="221">
        <v>15.2</v>
      </c>
      <c r="I174" s="222"/>
      <c r="J174" s="218"/>
      <c r="K174" s="218"/>
      <c r="L174" s="223"/>
      <c r="M174" s="229"/>
      <c r="N174" s="230"/>
      <c r="O174" s="230"/>
      <c r="P174" s="230"/>
      <c r="Q174" s="230"/>
      <c r="R174" s="230"/>
      <c r="S174" s="230"/>
      <c r="T174" s="231"/>
      <c r="AT174" s="227" t="s">
        <v>169</v>
      </c>
      <c r="AU174" s="227" t="s">
        <v>85</v>
      </c>
      <c r="AV174" s="14" t="s">
        <v>85</v>
      </c>
      <c r="AW174" s="14" t="s">
        <v>32</v>
      </c>
      <c r="AX174" s="14" t="s">
        <v>76</v>
      </c>
      <c r="AY174" s="227" t="s">
        <v>163</v>
      </c>
    </row>
    <row r="175" spans="1:65" s="16" customFormat="1" ht="11.25">
      <c r="B175" s="243"/>
      <c r="C175" s="244"/>
      <c r="D175" s="208" t="s">
        <v>169</v>
      </c>
      <c r="E175" s="245" t="s">
        <v>173</v>
      </c>
      <c r="F175" s="246" t="s">
        <v>267</v>
      </c>
      <c r="G175" s="244"/>
      <c r="H175" s="247">
        <v>15.2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169</v>
      </c>
      <c r="AU175" s="253" t="s">
        <v>85</v>
      </c>
      <c r="AV175" s="16" t="s">
        <v>97</v>
      </c>
      <c r="AW175" s="16" t="s">
        <v>32</v>
      </c>
      <c r="AX175" s="16" t="s">
        <v>76</v>
      </c>
      <c r="AY175" s="253" t="s">
        <v>163</v>
      </c>
    </row>
    <row r="176" spans="1:65" s="15" customFormat="1" ht="11.25">
      <c r="B176" s="232"/>
      <c r="C176" s="233"/>
      <c r="D176" s="208" t="s">
        <v>169</v>
      </c>
      <c r="E176" s="234" t="s">
        <v>195</v>
      </c>
      <c r="F176" s="235" t="s">
        <v>196</v>
      </c>
      <c r="G176" s="233"/>
      <c r="H176" s="236">
        <v>19.760000000000002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169</v>
      </c>
      <c r="AU176" s="242" t="s">
        <v>85</v>
      </c>
      <c r="AV176" s="15" t="s">
        <v>111</v>
      </c>
      <c r="AW176" s="15" t="s">
        <v>32</v>
      </c>
      <c r="AX176" s="15" t="s">
        <v>76</v>
      </c>
      <c r="AY176" s="242" t="s">
        <v>163</v>
      </c>
    </row>
    <row r="177" spans="1:65" s="14" customFormat="1" ht="11.25">
      <c r="B177" s="217"/>
      <c r="C177" s="218"/>
      <c r="D177" s="208" t="s">
        <v>169</v>
      </c>
      <c r="E177" s="219" t="s">
        <v>189</v>
      </c>
      <c r="F177" s="220" t="s">
        <v>274</v>
      </c>
      <c r="G177" s="218"/>
      <c r="H177" s="221">
        <v>43.82</v>
      </c>
      <c r="I177" s="222"/>
      <c r="J177" s="218"/>
      <c r="K177" s="218"/>
      <c r="L177" s="223"/>
      <c r="M177" s="229"/>
      <c r="N177" s="230"/>
      <c r="O177" s="230"/>
      <c r="P177" s="230"/>
      <c r="Q177" s="230"/>
      <c r="R177" s="230"/>
      <c r="S177" s="230"/>
      <c r="T177" s="231"/>
      <c r="AT177" s="227" t="s">
        <v>169</v>
      </c>
      <c r="AU177" s="227" t="s">
        <v>85</v>
      </c>
      <c r="AV177" s="14" t="s">
        <v>85</v>
      </c>
      <c r="AW177" s="14" t="s">
        <v>32</v>
      </c>
      <c r="AX177" s="14" t="s">
        <v>76</v>
      </c>
      <c r="AY177" s="227" t="s">
        <v>163</v>
      </c>
    </row>
    <row r="178" spans="1:65" s="14" customFormat="1" ht="11.25">
      <c r="B178" s="217"/>
      <c r="C178" s="218"/>
      <c r="D178" s="208" t="s">
        <v>169</v>
      </c>
      <c r="E178" s="219" t="s">
        <v>192</v>
      </c>
      <c r="F178" s="220" t="s">
        <v>199</v>
      </c>
      <c r="G178" s="218"/>
      <c r="H178" s="221">
        <v>63.58</v>
      </c>
      <c r="I178" s="222"/>
      <c r="J178" s="218"/>
      <c r="K178" s="218"/>
      <c r="L178" s="223"/>
      <c r="M178" s="229"/>
      <c r="N178" s="230"/>
      <c r="O178" s="230"/>
      <c r="P178" s="230"/>
      <c r="Q178" s="230"/>
      <c r="R178" s="230"/>
      <c r="S178" s="230"/>
      <c r="T178" s="231"/>
      <c r="AT178" s="227" t="s">
        <v>169</v>
      </c>
      <c r="AU178" s="227" t="s">
        <v>85</v>
      </c>
      <c r="AV178" s="14" t="s">
        <v>85</v>
      </c>
      <c r="AW178" s="14" t="s">
        <v>32</v>
      </c>
      <c r="AX178" s="14" t="s">
        <v>76</v>
      </c>
      <c r="AY178" s="227" t="s">
        <v>163</v>
      </c>
    </row>
    <row r="179" spans="1:65" s="14" customFormat="1" ht="22.5">
      <c r="B179" s="217"/>
      <c r="C179" s="218"/>
      <c r="D179" s="208" t="s">
        <v>169</v>
      </c>
      <c r="E179" s="219" t="s">
        <v>1</v>
      </c>
      <c r="F179" s="220" t="s">
        <v>275</v>
      </c>
      <c r="G179" s="218"/>
      <c r="H179" s="221">
        <v>63.58</v>
      </c>
      <c r="I179" s="222"/>
      <c r="J179" s="218"/>
      <c r="K179" s="218"/>
      <c r="L179" s="223"/>
      <c r="M179" s="229"/>
      <c r="N179" s="230"/>
      <c r="O179" s="230"/>
      <c r="P179" s="230"/>
      <c r="Q179" s="230"/>
      <c r="R179" s="230"/>
      <c r="S179" s="230"/>
      <c r="T179" s="231"/>
      <c r="AT179" s="227" t="s">
        <v>169</v>
      </c>
      <c r="AU179" s="227" t="s">
        <v>85</v>
      </c>
      <c r="AV179" s="14" t="s">
        <v>85</v>
      </c>
      <c r="AW179" s="14" t="s">
        <v>32</v>
      </c>
      <c r="AX179" s="14" t="s">
        <v>83</v>
      </c>
      <c r="AY179" s="227" t="s">
        <v>163</v>
      </c>
    </row>
    <row r="180" spans="1:65" s="2" customFormat="1" ht="37.9" customHeight="1">
      <c r="A180" s="35"/>
      <c r="B180" s="36"/>
      <c r="C180" s="193" t="s">
        <v>259</v>
      </c>
      <c r="D180" s="193" t="s">
        <v>165</v>
      </c>
      <c r="E180" s="194" t="s">
        <v>277</v>
      </c>
      <c r="F180" s="195" t="s">
        <v>278</v>
      </c>
      <c r="G180" s="196" t="s">
        <v>229</v>
      </c>
      <c r="H180" s="197">
        <v>63.58</v>
      </c>
      <c r="I180" s="198"/>
      <c r="J180" s="199">
        <f>ROUND(I180*H180,2)</f>
        <v>0</v>
      </c>
      <c r="K180" s="195" t="s">
        <v>212</v>
      </c>
      <c r="L180" s="40"/>
      <c r="M180" s="200" t="s">
        <v>1</v>
      </c>
      <c r="N180" s="201" t="s">
        <v>43</v>
      </c>
      <c r="O180" s="73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111</v>
      </c>
      <c r="AT180" s="204" t="s">
        <v>165</v>
      </c>
      <c r="AU180" s="204" t="s">
        <v>85</v>
      </c>
      <c r="AY180" s="18" t="s">
        <v>163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8" t="s">
        <v>111</v>
      </c>
      <c r="BK180" s="205">
        <f>ROUND(I180*H180,2)</f>
        <v>0</v>
      </c>
      <c r="BL180" s="18" t="s">
        <v>111</v>
      </c>
      <c r="BM180" s="204" t="s">
        <v>1191</v>
      </c>
    </row>
    <row r="181" spans="1:65" s="14" customFormat="1" ht="11.25">
      <c r="B181" s="217"/>
      <c r="C181" s="218"/>
      <c r="D181" s="208" t="s">
        <v>169</v>
      </c>
      <c r="E181" s="219" t="s">
        <v>1</v>
      </c>
      <c r="F181" s="220" t="s">
        <v>280</v>
      </c>
      <c r="G181" s="218"/>
      <c r="H181" s="221">
        <v>63.58</v>
      </c>
      <c r="I181" s="222"/>
      <c r="J181" s="218"/>
      <c r="K181" s="218"/>
      <c r="L181" s="223"/>
      <c r="M181" s="229"/>
      <c r="N181" s="230"/>
      <c r="O181" s="230"/>
      <c r="P181" s="230"/>
      <c r="Q181" s="230"/>
      <c r="R181" s="230"/>
      <c r="S181" s="230"/>
      <c r="T181" s="231"/>
      <c r="AT181" s="227" t="s">
        <v>169</v>
      </c>
      <c r="AU181" s="227" t="s">
        <v>85</v>
      </c>
      <c r="AV181" s="14" t="s">
        <v>85</v>
      </c>
      <c r="AW181" s="14" t="s">
        <v>32</v>
      </c>
      <c r="AX181" s="14" t="s">
        <v>83</v>
      </c>
      <c r="AY181" s="227" t="s">
        <v>163</v>
      </c>
    </row>
    <row r="182" spans="1:65" s="2" customFormat="1" ht="24.2" customHeight="1">
      <c r="A182" s="35"/>
      <c r="B182" s="36"/>
      <c r="C182" s="193" t="s">
        <v>276</v>
      </c>
      <c r="D182" s="193" t="s">
        <v>165</v>
      </c>
      <c r="E182" s="194" t="s">
        <v>282</v>
      </c>
      <c r="F182" s="195" t="s">
        <v>283</v>
      </c>
      <c r="G182" s="196" t="s">
        <v>229</v>
      </c>
      <c r="H182" s="197">
        <v>127.16</v>
      </c>
      <c r="I182" s="198"/>
      <c r="J182" s="199">
        <f>ROUND(I182*H182,2)</f>
        <v>0</v>
      </c>
      <c r="K182" s="195" t="s">
        <v>212</v>
      </c>
      <c r="L182" s="40"/>
      <c r="M182" s="200" t="s">
        <v>1</v>
      </c>
      <c r="N182" s="201" t="s">
        <v>43</v>
      </c>
      <c r="O182" s="73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4" t="s">
        <v>111</v>
      </c>
      <c r="AT182" s="204" t="s">
        <v>165</v>
      </c>
      <c r="AU182" s="204" t="s">
        <v>85</v>
      </c>
      <c r="AY182" s="18" t="s">
        <v>163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8" t="s">
        <v>111</v>
      </c>
      <c r="BK182" s="205">
        <f>ROUND(I182*H182,2)</f>
        <v>0</v>
      </c>
      <c r="BL182" s="18" t="s">
        <v>111</v>
      </c>
      <c r="BM182" s="204" t="s">
        <v>1192</v>
      </c>
    </row>
    <row r="183" spans="1:65" s="14" customFormat="1" ht="11.25">
      <c r="B183" s="217"/>
      <c r="C183" s="218"/>
      <c r="D183" s="208" t="s">
        <v>169</v>
      </c>
      <c r="E183" s="219" t="s">
        <v>1</v>
      </c>
      <c r="F183" s="220" t="s">
        <v>285</v>
      </c>
      <c r="G183" s="218"/>
      <c r="H183" s="221">
        <v>63.58</v>
      </c>
      <c r="I183" s="222"/>
      <c r="J183" s="218"/>
      <c r="K183" s="218"/>
      <c r="L183" s="223"/>
      <c r="M183" s="229"/>
      <c r="N183" s="230"/>
      <c r="O183" s="230"/>
      <c r="P183" s="230"/>
      <c r="Q183" s="230"/>
      <c r="R183" s="230"/>
      <c r="S183" s="230"/>
      <c r="T183" s="231"/>
      <c r="AT183" s="227" t="s">
        <v>169</v>
      </c>
      <c r="AU183" s="227" t="s">
        <v>85</v>
      </c>
      <c r="AV183" s="14" t="s">
        <v>85</v>
      </c>
      <c r="AW183" s="14" t="s">
        <v>32</v>
      </c>
      <c r="AX183" s="14" t="s">
        <v>76</v>
      </c>
      <c r="AY183" s="227" t="s">
        <v>163</v>
      </c>
    </row>
    <row r="184" spans="1:65" s="14" customFormat="1" ht="11.25">
      <c r="B184" s="217"/>
      <c r="C184" s="218"/>
      <c r="D184" s="208" t="s">
        <v>169</v>
      </c>
      <c r="E184" s="219" t="s">
        <v>1</v>
      </c>
      <c r="F184" s="220" t="s">
        <v>286</v>
      </c>
      <c r="G184" s="218"/>
      <c r="H184" s="221">
        <v>63.58</v>
      </c>
      <c r="I184" s="222"/>
      <c r="J184" s="218"/>
      <c r="K184" s="218"/>
      <c r="L184" s="223"/>
      <c r="M184" s="229"/>
      <c r="N184" s="230"/>
      <c r="O184" s="230"/>
      <c r="P184" s="230"/>
      <c r="Q184" s="230"/>
      <c r="R184" s="230"/>
      <c r="S184" s="230"/>
      <c r="T184" s="231"/>
      <c r="AT184" s="227" t="s">
        <v>169</v>
      </c>
      <c r="AU184" s="227" t="s">
        <v>85</v>
      </c>
      <c r="AV184" s="14" t="s">
        <v>85</v>
      </c>
      <c r="AW184" s="14" t="s">
        <v>32</v>
      </c>
      <c r="AX184" s="14" t="s">
        <v>76</v>
      </c>
      <c r="AY184" s="227" t="s">
        <v>163</v>
      </c>
    </row>
    <row r="185" spans="1:65" s="15" customFormat="1" ht="11.25">
      <c r="B185" s="232"/>
      <c r="C185" s="233"/>
      <c r="D185" s="208" t="s">
        <v>169</v>
      </c>
      <c r="E185" s="234" t="s">
        <v>1</v>
      </c>
      <c r="F185" s="235" t="s">
        <v>196</v>
      </c>
      <c r="G185" s="233"/>
      <c r="H185" s="236">
        <v>127.16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169</v>
      </c>
      <c r="AU185" s="242" t="s">
        <v>85</v>
      </c>
      <c r="AV185" s="15" t="s">
        <v>111</v>
      </c>
      <c r="AW185" s="15" t="s">
        <v>32</v>
      </c>
      <c r="AX185" s="15" t="s">
        <v>83</v>
      </c>
      <c r="AY185" s="242" t="s">
        <v>163</v>
      </c>
    </row>
    <row r="186" spans="1:65" s="2" customFormat="1" ht="16.5" customHeight="1">
      <c r="A186" s="35"/>
      <c r="B186" s="36"/>
      <c r="C186" s="193" t="s">
        <v>281</v>
      </c>
      <c r="D186" s="193" t="s">
        <v>165</v>
      </c>
      <c r="E186" s="194" t="s">
        <v>288</v>
      </c>
      <c r="F186" s="195" t="s">
        <v>289</v>
      </c>
      <c r="G186" s="196" t="s">
        <v>229</v>
      </c>
      <c r="H186" s="197">
        <v>127.16</v>
      </c>
      <c r="I186" s="198"/>
      <c r="J186" s="199">
        <f>ROUND(I186*H186,2)</f>
        <v>0</v>
      </c>
      <c r="K186" s="195" t="s">
        <v>212</v>
      </c>
      <c r="L186" s="40"/>
      <c r="M186" s="200" t="s">
        <v>1</v>
      </c>
      <c r="N186" s="201" t="s">
        <v>43</v>
      </c>
      <c r="O186" s="73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4" t="s">
        <v>111</v>
      </c>
      <c r="AT186" s="204" t="s">
        <v>165</v>
      </c>
      <c r="AU186" s="204" t="s">
        <v>85</v>
      </c>
      <c r="AY186" s="18" t="s">
        <v>163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8" t="s">
        <v>111</v>
      </c>
      <c r="BK186" s="205">
        <f>ROUND(I186*H186,2)</f>
        <v>0</v>
      </c>
      <c r="BL186" s="18" t="s">
        <v>111</v>
      </c>
      <c r="BM186" s="204" t="s">
        <v>1193</v>
      </c>
    </row>
    <row r="187" spans="1:65" s="14" customFormat="1" ht="11.25">
      <c r="B187" s="217"/>
      <c r="C187" s="218"/>
      <c r="D187" s="208" t="s">
        <v>169</v>
      </c>
      <c r="E187" s="219" t="s">
        <v>1</v>
      </c>
      <c r="F187" s="220" t="s">
        <v>291</v>
      </c>
      <c r="G187" s="218"/>
      <c r="H187" s="221">
        <v>63.58</v>
      </c>
      <c r="I187" s="222"/>
      <c r="J187" s="218"/>
      <c r="K187" s="218"/>
      <c r="L187" s="223"/>
      <c r="M187" s="229"/>
      <c r="N187" s="230"/>
      <c r="O187" s="230"/>
      <c r="P187" s="230"/>
      <c r="Q187" s="230"/>
      <c r="R187" s="230"/>
      <c r="S187" s="230"/>
      <c r="T187" s="231"/>
      <c r="AT187" s="227" t="s">
        <v>169</v>
      </c>
      <c r="AU187" s="227" t="s">
        <v>85</v>
      </c>
      <c r="AV187" s="14" t="s">
        <v>85</v>
      </c>
      <c r="AW187" s="14" t="s">
        <v>32</v>
      </c>
      <c r="AX187" s="14" t="s">
        <v>76</v>
      </c>
      <c r="AY187" s="227" t="s">
        <v>163</v>
      </c>
    </row>
    <row r="188" spans="1:65" s="14" customFormat="1" ht="22.5">
      <c r="B188" s="217"/>
      <c r="C188" s="218"/>
      <c r="D188" s="208" t="s">
        <v>169</v>
      </c>
      <c r="E188" s="219" t="s">
        <v>1</v>
      </c>
      <c r="F188" s="220" t="s">
        <v>292</v>
      </c>
      <c r="G188" s="218"/>
      <c r="H188" s="221">
        <v>63.58</v>
      </c>
      <c r="I188" s="222"/>
      <c r="J188" s="218"/>
      <c r="K188" s="218"/>
      <c r="L188" s="223"/>
      <c r="M188" s="229"/>
      <c r="N188" s="230"/>
      <c r="O188" s="230"/>
      <c r="P188" s="230"/>
      <c r="Q188" s="230"/>
      <c r="R188" s="230"/>
      <c r="S188" s="230"/>
      <c r="T188" s="231"/>
      <c r="AT188" s="227" t="s">
        <v>169</v>
      </c>
      <c r="AU188" s="227" t="s">
        <v>85</v>
      </c>
      <c r="AV188" s="14" t="s">
        <v>85</v>
      </c>
      <c r="AW188" s="14" t="s">
        <v>32</v>
      </c>
      <c r="AX188" s="14" t="s">
        <v>76</v>
      </c>
      <c r="AY188" s="227" t="s">
        <v>163</v>
      </c>
    </row>
    <row r="189" spans="1:65" s="15" customFormat="1" ht="11.25">
      <c r="B189" s="232"/>
      <c r="C189" s="233"/>
      <c r="D189" s="208" t="s">
        <v>169</v>
      </c>
      <c r="E189" s="234" t="s">
        <v>1</v>
      </c>
      <c r="F189" s="235" t="s">
        <v>196</v>
      </c>
      <c r="G189" s="233"/>
      <c r="H189" s="236">
        <v>127.16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169</v>
      </c>
      <c r="AU189" s="242" t="s">
        <v>85</v>
      </c>
      <c r="AV189" s="15" t="s">
        <v>111</v>
      </c>
      <c r="AW189" s="15" t="s">
        <v>32</v>
      </c>
      <c r="AX189" s="15" t="s">
        <v>83</v>
      </c>
      <c r="AY189" s="242" t="s">
        <v>163</v>
      </c>
    </row>
    <row r="190" spans="1:65" s="2" customFormat="1" ht="33" customHeight="1">
      <c r="A190" s="35"/>
      <c r="B190" s="36"/>
      <c r="C190" s="193" t="s">
        <v>287</v>
      </c>
      <c r="D190" s="193" t="s">
        <v>165</v>
      </c>
      <c r="E190" s="194" t="s">
        <v>294</v>
      </c>
      <c r="F190" s="195" t="s">
        <v>295</v>
      </c>
      <c r="G190" s="196" t="s">
        <v>296</v>
      </c>
      <c r="H190" s="197">
        <v>114.444</v>
      </c>
      <c r="I190" s="198"/>
      <c r="J190" s="199">
        <f>ROUND(I190*H190,2)</f>
        <v>0</v>
      </c>
      <c r="K190" s="195" t="s">
        <v>212</v>
      </c>
      <c r="L190" s="40"/>
      <c r="M190" s="200" t="s">
        <v>1</v>
      </c>
      <c r="N190" s="201" t="s">
        <v>43</v>
      </c>
      <c r="O190" s="73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4" t="s">
        <v>111</v>
      </c>
      <c r="AT190" s="204" t="s">
        <v>165</v>
      </c>
      <c r="AU190" s="204" t="s">
        <v>85</v>
      </c>
      <c r="AY190" s="18" t="s">
        <v>163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8" t="s">
        <v>111</v>
      </c>
      <c r="BK190" s="205">
        <f>ROUND(I190*H190,2)</f>
        <v>0</v>
      </c>
      <c r="BL190" s="18" t="s">
        <v>111</v>
      </c>
      <c r="BM190" s="204" t="s">
        <v>297</v>
      </c>
    </row>
    <row r="191" spans="1:65" s="14" customFormat="1" ht="11.25">
      <c r="B191" s="217"/>
      <c r="C191" s="218"/>
      <c r="D191" s="208" t="s">
        <v>169</v>
      </c>
      <c r="E191" s="219" t="s">
        <v>1</v>
      </c>
      <c r="F191" s="220" t="s">
        <v>298</v>
      </c>
      <c r="G191" s="218"/>
      <c r="H191" s="221">
        <v>114.444</v>
      </c>
      <c r="I191" s="222"/>
      <c r="J191" s="218"/>
      <c r="K191" s="218"/>
      <c r="L191" s="223"/>
      <c r="M191" s="229"/>
      <c r="N191" s="230"/>
      <c r="O191" s="230"/>
      <c r="P191" s="230"/>
      <c r="Q191" s="230"/>
      <c r="R191" s="230"/>
      <c r="S191" s="230"/>
      <c r="T191" s="231"/>
      <c r="AT191" s="227" t="s">
        <v>169</v>
      </c>
      <c r="AU191" s="227" t="s">
        <v>85</v>
      </c>
      <c r="AV191" s="14" t="s">
        <v>85</v>
      </c>
      <c r="AW191" s="14" t="s">
        <v>32</v>
      </c>
      <c r="AX191" s="14" t="s">
        <v>83</v>
      </c>
      <c r="AY191" s="227" t="s">
        <v>163</v>
      </c>
    </row>
    <row r="192" spans="1:65" s="2" customFormat="1" ht="24.2" customHeight="1">
      <c r="A192" s="35"/>
      <c r="B192" s="36"/>
      <c r="C192" s="193" t="s">
        <v>293</v>
      </c>
      <c r="D192" s="193" t="s">
        <v>165</v>
      </c>
      <c r="E192" s="194" t="s">
        <v>300</v>
      </c>
      <c r="F192" s="195" t="s">
        <v>301</v>
      </c>
      <c r="G192" s="196" t="s">
        <v>229</v>
      </c>
      <c r="H192" s="197">
        <v>43.82</v>
      </c>
      <c r="I192" s="198"/>
      <c r="J192" s="199">
        <f>ROUND(I192*H192,2)</f>
        <v>0</v>
      </c>
      <c r="K192" s="195" t="s">
        <v>212</v>
      </c>
      <c r="L192" s="40"/>
      <c r="M192" s="200" t="s">
        <v>1</v>
      </c>
      <c r="N192" s="201" t="s">
        <v>43</v>
      </c>
      <c r="O192" s="73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4" t="s">
        <v>111</v>
      </c>
      <c r="AT192" s="204" t="s">
        <v>165</v>
      </c>
      <c r="AU192" s="204" t="s">
        <v>85</v>
      </c>
      <c r="AY192" s="18" t="s">
        <v>163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8" t="s">
        <v>111</v>
      </c>
      <c r="BK192" s="205">
        <f>ROUND(I192*H192,2)</f>
        <v>0</v>
      </c>
      <c r="BL192" s="18" t="s">
        <v>111</v>
      </c>
      <c r="BM192" s="204" t="s">
        <v>302</v>
      </c>
    </row>
    <row r="193" spans="1:65" s="14" customFormat="1" ht="11.25">
      <c r="B193" s="217"/>
      <c r="C193" s="218"/>
      <c r="D193" s="208" t="s">
        <v>169</v>
      </c>
      <c r="E193" s="219" t="s">
        <v>1</v>
      </c>
      <c r="F193" s="220" t="s">
        <v>303</v>
      </c>
      <c r="G193" s="218"/>
      <c r="H193" s="221">
        <v>43.82</v>
      </c>
      <c r="I193" s="222"/>
      <c r="J193" s="218"/>
      <c r="K193" s="218"/>
      <c r="L193" s="223"/>
      <c r="M193" s="229"/>
      <c r="N193" s="230"/>
      <c r="O193" s="230"/>
      <c r="P193" s="230"/>
      <c r="Q193" s="230"/>
      <c r="R193" s="230"/>
      <c r="S193" s="230"/>
      <c r="T193" s="231"/>
      <c r="AT193" s="227" t="s">
        <v>169</v>
      </c>
      <c r="AU193" s="227" t="s">
        <v>85</v>
      </c>
      <c r="AV193" s="14" t="s">
        <v>85</v>
      </c>
      <c r="AW193" s="14" t="s">
        <v>32</v>
      </c>
      <c r="AX193" s="14" t="s">
        <v>83</v>
      </c>
      <c r="AY193" s="227" t="s">
        <v>163</v>
      </c>
    </row>
    <row r="194" spans="1:65" s="2" customFormat="1" ht="24.2" customHeight="1">
      <c r="A194" s="35"/>
      <c r="B194" s="36"/>
      <c r="C194" s="193" t="s">
        <v>299</v>
      </c>
      <c r="D194" s="193" t="s">
        <v>165</v>
      </c>
      <c r="E194" s="194" t="s">
        <v>304</v>
      </c>
      <c r="F194" s="195" t="s">
        <v>305</v>
      </c>
      <c r="G194" s="196" t="s">
        <v>229</v>
      </c>
      <c r="H194" s="197">
        <v>14.007</v>
      </c>
      <c r="I194" s="198"/>
      <c r="J194" s="199">
        <f>ROUND(I194*H194,2)</f>
        <v>0</v>
      </c>
      <c r="K194" s="195" t="s">
        <v>212</v>
      </c>
      <c r="L194" s="40"/>
      <c r="M194" s="200" t="s">
        <v>1</v>
      </c>
      <c r="N194" s="201" t="s">
        <v>43</v>
      </c>
      <c r="O194" s="73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4" t="s">
        <v>111</v>
      </c>
      <c r="AT194" s="204" t="s">
        <v>165</v>
      </c>
      <c r="AU194" s="204" t="s">
        <v>85</v>
      </c>
      <c r="AY194" s="18" t="s">
        <v>163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8" t="s">
        <v>111</v>
      </c>
      <c r="BK194" s="205">
        <f>ROUND(I194*H194,2)</f>
        <v>0</v>
      </c>
      <c r="BL194" s="18" t="s">
        <v>111</v>
      </c>
      <c r="BM194" s="204" t="s">
        <v>306</v>
      </c>
    </row>
    <row r="195" spans="1:65" s="13" customFormat="1" ht="11.25">
      <c r="B195" s="206"/>
      <c r="C195" s="207"/>
      <c r="D195" s="208" t="s">
        <v>169</v>
      </c>
      <c r="E195" s="209" t="s">
        <v>1</v>
      </c>
      <c r="F195" s="210" t="s">
        <v>220</v>
      </c>
      <c r="G195" s="207"/>
      <c r="H195" s="209" t="s">
        <v>1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169</v>
      </c>
      <c r="AU195" s="216" t="s">
        <v>85</v>
      </c>
      <c r="AV195" s="13" t="s">
        <v>83</v>
      </c>
      <c r="AW195" s="13" t="s">
        <v>32</v>
      </c>
      <c r="AX195" s="13" t="s">
        <v>76</v>
      </c>
      <c r="AY195" s="216" t="s">
        <v>163</v>
      </c>
    </row>
    <row r="196" spans="1:65" s="14" customFormat="1" ht="11.25">
      <c r="B196" s="217"/>
      <c r="C196" s="218"/>
      <c r="D196" s="208" t="s">
        <v>169</v>
      </c>
      <c r="E196" s="219" t="s">
        <v>1</v>
      </c>
      <c r="F196" s="220" t="s">
        <v>1194</v>
      </c>
      <c r="G196" s="218"/>
      <c r="H196" s="221">
        <v>1.1930000000000001</v>
      </c>
      <c r="I196" s="222"/>
      <c r="J196" s="218"/>
      <c r="K196" s="218"/>
      <c r="L196" s="223"/>
      <c r="M196" s="229"/>
      <c r="N196" s="230"/>
      <c r="O196" s="230"/>
      <c r="P196" s="230"/>
      <c r="Q196" s="230"/>
      <c r="R196" s="230"/>
      <c r="S196" s="230"/>
      <c r="T196" s="231"/>
      <c r="AT196" s="227" t="s">
        <v>169</v>
      </c>
      <c r="AU196" s="227" t="s">
        <v>85</v>
      </c>
      <c r="AV196" s="14" t="s">
        <v>85</v>
      </c>
      <c r="AW196" s="14" t="s">
        <v>32</v>
      </c>
      <c r="AX196" s="14" t="s">
        <v>76</v>
      </c>
      <c r="AY196" s="227" t="s">
        <v>163</v>
      </c>
    </row>
    <row r="197" spans="1:65" s="16" customFormat="1" ht="11.25">
      <c r="B197" s="243"/>
      <c r="C197" s="244"/>
      <c r="D197" s="208" t="s">
        <v>169</v>
      </c>
      <c r="E197" s="245" t="s">
        <v>1</v>
      </c>
      <c r="F197" s="246" t="s">
        <v>267</v>
      </c>
      <c r="G197" s="244"/>
      <c r="H197" s="247">
        <v>1.1930000000000001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169</v>
      </c>
      <c r="AU197" s="253" t="s">
        <v>85</v>
      </c>
      <c r="AV197" s="16" t="s">
        <v>97</v>
      </c>
      <c r="AW197" s="16" t="s">
        <v>32</v>
      </c>
      <c r="AX197" s="16" t="s">
        <v>76</v>
      </c>
      <c r="AY197" s="253" t="s">
        <v>163</v>
      </c>
    </row>
    <row r="198" spans="1:65" s="14" customFormat="1" ht="11.25">
      <c r="B198" s="217"/>
      <c r="C198" s="218"/>
      <c r="D198" s="208" t="s">
        <v>169</v>
      </c>
      <c r="E198" s="219" t="s">
        <v>187</v>
      </c>
      <c r="F198" s="220" t="s">
        <v>1195</v>
      </c>
      <c r="G198" s="218"/>
      <c r="H198" s="221">
        <v>14.007</v>
      </c>
      <c r="I198" s="222"/>
      <c r="J198" s="218"/>
      <c r="K198" s="218"/>
      <c r="L198" s="223"/>
      <c r="M198" s="229"/>
      <c r="N198" s="230"/>
      <c r="O198" s="230"/>
      <c r="P198" s="230"/>
      <c r="Q198" s="230"/>
      <c r="R198" s="230"/>
      <c r="S198" s="230"/>
      <c r="T198" s="231"/>
      <c r="AT198" s="227" t="s">
        <v>169</v>
      </c>
      <c r="AU198" s="227" t="s">
        <v>85</v>
      </c>
      <c r="AV198" s="14" t="s">
        <v>85</v>
      </c>
      <c r="AW198" s="14" t="s">
        <v>32</v>
      </c>
      <c r="AX198" s="14" t="s">
        <v>83</v>
      </c>
      <c r="AY198" s="227" t="s">
        <v>163</v>
      </c>
    </row>
    <row r="199" spans="1:65" s="2" customFormat="1" ht="16.5" customHeight="1">
      <c r="A199" s="35"/>
      <c r="B199" s="36"/>
      <c r="C199" s="254" t="s">
        <v>8</v>
      </c>
      <c r="D199" s="254" t="s">
        <v>311</v>
      </c>
      <c r="E199" s="255" t="s">
        <v>312</v>
      </c>
      <c r="F199" s="256" t="s">
        <v>313</v>
      </c>
      <c r="G199" s="257" t="s">
        <v>296</v>
      </c>
      <c r="H199" s="258">
        <v>78.876000000000005</v>
      </c>
      <c r="I199" s="259"/>
      <c r="J199" s="260">
        <f>ROUND(I199*H199,2)</f>
        <v>0</v>
      </c>
      <c r="K199" s="256" t="s">
        <v>212</v>
      </c>
      <c r="L199" s="261"/>
      <c r="M199" s="262" t="s">
        <v>1</v>
      </c>
      <c r="N199" s="263" t="s">
        <v>43</v>
      </c>
      <c r="O199" s="73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4" t="s">
        <v>253</v>
      </c>
      <c r="AT199" s="204" t="s">
        <v>311</v>
      </c>
      <c r="AU199" s="204" t="s">
        <v>85</v>
      </c>
      <c r="AY199" s="18" t="s">
        <v>163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8" t="s">
        <v>111</v>
      </c>
      <c r="BK199" s="205">
        <f>ROUND(I199*H199,2)</f>
        <v>0</v>
      </c>
      <c r="BL199" s="18" t="s">
        <v>111</v>
      </c>
      <c r="BM199" s="204" t="s">
        <v>314</v>
      </c>
    </row>
    <row r="200" spans="1:65" s="13" customFormat="1" ht="11.25">
      <c r="B200" s="206"/>
      <c r="C200" s="207"/>
      <c r="D200" s="208" t="s">
        <v>169</v>
      </c>
      <c r="E200" s="209" t="s">
        <v>1</v>
      </c>
      <c r="F200" s="210" t="s">
        <v>315</v>
      </c>
      <c r="G200" s="207"/>
      <c r="H200" s="209" t="s">
        <v>1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169</v>
      </c>
      <c r="AU200" s="216" t="s">
        <v>85</v>
      </c>
      <c r="AV200" s="13" t="s">
        <v>83</v>
      </c>
      <c r="AW200" s="13" t="s">
        <v>32</v>
      </c>
      <c r="AX200" s="13" t="s">
        <v>76</v>
      </c>
      <c r="AY200" s="216" t="s">
        <v>163</v>
      </c>
    </row>
    <row r="201" spans="1:65" s="14" customFormat="1" ht="11.25">
      <c r="B201" s="217"/>
      <c r="C201" s="218"/>
      <c r="D201" s="208" t="s">
        <v>169</v>
      </c>
      <c r="E201" s="219" t="s">
        <v>1</v>
      </c>
      <c r="F201" s="220" t="s">
        <v>316</v>
      </c>
      <c r="G201" s="218"/>
      <c r="H201" s="221">
        <v>78.876000000000005</v>
      </c>
      <c r="I201" s="222"/>
      <c r="J201" s="218"/>
      <c r="K201" s="218"/>
      <c r="L201" s="223"/>
      <c r="M201" s="229"/>
      <c r="N201" s="230"/>
      <c r="O201" s="230"/>
      <c r="P201" s="230"/>
      <c r="Q201" s="230"/>
      <c r="R201" s="230"/>
      <c r="S201" s="230"/>
      <c r="T201" s="231"/>
      <c r="AT201" s="227" t="s">
        <v>169</v>
      </c>
      <c r="AU201" s="227" t="s">
        <v>85</v>
      </c>
      <c r="AV201" s="14" t="s">
        <v>85</v>
      </c>
      <c r="AW201" s="14" t="s">
        <v>32</v>
      </c>
      <c r="AX201" s="14" t="s">
        <v>83</v>
      </c>
      <c r="AY201" s="227" t="s">
        <v>163</v>
      </c>
    </row>
    <row r="202" spans="1:65" s="2" customFormat="1" ht="16.5" customHeight="1">
      <c r="A202" s="35"/>
      <c r="B202" s="36"/>
      <c r="C202" s="254" t="s">
        <v>310</v>
      </c>
      <c r="D202" s="254" t="s">
        <v>311</v>
      </c>
      <c r="E202" s="255" t="s">
        <v>318</v>
      </c>
      <c r="F202" s="256" t="s">
        <v>319</v>
      </c>
      <c r="G202" s="257" t="s">
        <v>296</v>
      </c>
      <c r="H202" s="258">
        <v>25.213000000000001</v>
      </c>
      <c r="I202" s="259"/>
      <c r="J202" s="260">
        <f>ROUND(I202*H202,2)</f>
        <v>0</v>
      </c>
      <c r="K202" s="256" t="s">
        <v>212</v>
      </c>
      <c r="L202" s="261"/>
      <c r="M202" s="262" t="s">
        <v>1</v>
      </c>
      <c r="N202" s="263" t="s">
        <v>43</v>
      </c>
      <c r="O202" s="73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4" t="s">
        <v>253</v>
      </c>
      <c r="AT202" s="204" t="s">
        <v>311</v>
      </c>
      <c r="AU202" s="204" t="s">
        <v>85</v>
      </c>
      <c r="AY202" s="18" t="s">
        <v>163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8" t="s">
        <v>111</v>
      </c>
      <c r="BK202" s="205">
        <f>ROUND(I202*H202,2)</f>
        <v>0</v>
      </c>
      <c r="BL202" s="18" t="s">
        <v>111</v>
      </c>
      <c r="BM202" s="204" t="s">
        <v>320</v>
      </c>
    </row>
    <row r="203" spans="1:65" s="13" customFormat="1" ht="11.25">
      <c r="B203" s="206"/>
      <c r="C203" s="207"/>
      <c r="D203" s="208" t="s">
        <v>169</v>
      </c>
      <c r="E203" s="209" t="s">
        <v>1</v>
      </c>
      <c r="F203" s="210" t="s">
        <v>220</v>
      </c>
      <c r="G203" s="207"/>
      <c r="H203" s="209" t="s">
        <v>1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169</v>
      </c>
      <c r="AU203" s="216" t="s">
        <v>85</v>
      </c>
      <c r="AV203" s="13" t="s">
        <v>83</v>
      </c>
      <c r="AW203" s="13" t="s">
        <v>32</v>
      </c>
      <c r="AX203" s="13" t="s">
        <v>76</v>
      </c>
      <c r="AY203" s="216" t="s">
        <v>163</v>
      </c>
    </row>
    <row r="204" spans="1:65" s="14" customFormat="1" ht="11.25">
      <c r="B204" s="217"/>
      <c r="C204" s="218"/>
      <c r="D204" s="208" t="s">
        <v>169</v>
      </c>
      <c r="E204" s="219" t="s">
        <v>1</v>
      </c>
      <c r="F204" s="220" t="s">
        <v>321</v>
      </c>
      <c r="G204" s="218"/>
      <c r="H204" s="221">
        <v>25.213000000000001</v>
      </c>
      <c r="I204" s="222"/>
      <c r="J204" s="218"/>
      <c r="K204" s="218"/>
      <c r="L204" s="223"/>
      <c r="M204" s="229"/>
      <c r="N204" s="230"/>
      <c r="O204" s="230"/>
      <c r="P204" s="230"/>
      <c r="Q204" s="230"/>
      <c r="R204" s="230"/>
      <c r="S204" s="230"/>
      <c r="T204" s="231"/>
      <c r="AT204" s="227" t="s">
        <v>169</v>
      </c>
      <c r="AU204" s="227" t="s">
        <v>85</v>
      </c>
      <c r="AV204" s="14" t="s">
        <v>85</v>
      </c>
      <c r="AW204" s="14" t="s">
        <v>32</v>
      </c>
      <c r="AX204" s="14" t="s">
        <v>83</v>
      </c>
      <c r="AY204" s="227" t="s">
        <v>163</v>
      </c>
    </row>
    <row r="205" spans="1:65" s="2" customFormat="1" ht="24.2" customHeight="1">
      <c r="A205" s="35"/>
      <c r="B205" s="36"/>
      <c r="C205" s="193" t="s">
        <v>317</v>
      </c>
      <c r="D205" s="193" t="s">
        <v>165</v>
      </c>
      <c r="E205" s="194" t="s">
        <v>282</v>
      </c>
      <c r="F205" s="195" t="s">
        <v>283</v>
      </c>
      <c r="G205" s="196" t="s">
        <v>229</v>
      </c>
      <c r="H205" s="197">
        <v>62.387</v>
      </c>
      <c r="I205" s="198"/>
      <c r="J205" s="199">
        <f>ROUND(I205*H205,2)</f>
        <v>0</v>
      </c>
      <c r="K205" s="195" t="s">
        <v>212</v>
      </c>
      <c r="L205" s="40"/>
      <c r="M205" s="200" t="s">
        <v>1</v>
      </c>
      <c r="N205" s="201" t="s">
        <v>43</v>
      </c>
      <c r="O205" s="73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4" t="s">
        <v>111</v>
      </c>
      <c r="AT205" s="204" t="s">
        <v>165</v>
      </c>
      <c r="AU205" s="204" t="s">
        <v>85</v>
      </c>
      <c r="AY205" s="18" t="s">
        <v>163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8" t="s">
        <v>111</v>
      </c>
      <c r="BK205" s="205">
        <f>ROUND(I205*H205,2)</f>
        <v>0</v>
      </c>
      <c r="BL205" s="18" t="s">
        <v>111</v>
      </c>
      <c r="BM205" s="204" t="s">
        <v>323</v>
      </c>
    </row>
    <row r="206" spans="1:65" s="13" customFormat="1" ht="11.25">
      <c r="B206" s="206"/>
      <c r="C206" s="207"/>
      <c r="D206" s="208" t="s">
        <v>169</v>
      </c>
      <c r="E206" s="209" t="s">
        <v>1</v>
      </c>
      <c r="F206" s="210" t="s">
        <v>220</v>
      </c>
      <c r="G206" s="207"/>
      <c r="H206" s="209" t="s">
        <v>1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169</v>
      </c>
      <c r="AU206" s="216" t="s">
        <v>85</v>
      </c>
      <c r="AV206" s="13" t="s">
        <v>83</v>
      </c>
      <c r="AW206" s="13" t="s">
        <v>32</v>
      </c>
      <c r="AX206" s="13" t="s">
        <v>76</v>
      </c>
      <c r="AY206" s="216" t="s">
        <v>163</v>
      </c>
    </row>
    <row r="207" spans="1:65" s="13" customFormat="1" ht="11.25">
      <c r="B207" s="206"/>
      <c r="C207" s="207"/>
      <c r="D207" s="208" t="s">
        <v>169</v>
      </c>
      <c r="E207" s="209" t="s">
        <v>1</v>
      </c>
      <c r="F207" s="210" t="s">
        <v>324</v>
      </c>
      <c r="G207" s="207"/>
      <c r="H207" s="209" t="s">
        <v>1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169</v>
      </c>
      <c r="AU207" s="216" t="s">
        <v>85</v>
      </c>
      <c r="AV207" s="13" t="s">
        <v>83</v>
      </c>
      <c r="AW207" s="13" t="s">
        <v>32</v>
      </c>
      <c r="AX207" s="13" t="s">
        <v>76</v>
      </c>
      <c r="AY207" s="216" t="s">
        <v>163</v>
      </c>
    </row>
    <row r="208" spans="1:65" s="14" customFormat="1" ht="11.25">
      <c r="B208" s="217"/>
      <c r="C208" s="218"/>
      <c r="D208" s="208" t="s">
        <v>169</v>
      </c>
      <c r="E208" s="219" t="s">
        <v>184</v>
      </c>
      <c r="F208" s="220" t="s">
        <v>325</v>
      </c>
      <c r="G208" s="218"/>
      <c r="H208" s="221">
        <v>62.387</v>
      </c>
      <c r="I208" s="222"/>
      <c r="J208" s="218"/>
      <c r="K208" s="218"/>
      <c r="L208" s="223"/>
      <c r="M208" s="229"/>
      <c r="N208" s="230"/>
      <c r="O208" s="230"/>
      <c r="P208" s="230"/>
      <c r="Q208" s="230"/>
      <c r="R208" s="230"/>
      <c r="S208" s="230"/>
      <c r="T208" s="231"/>
      <c r="AT208" s="227" t="s">
        <v>169</v>
      </c>
      <c r="AU208" s="227" t="s">
        <v>85</v>
      </c>
      <c r="AV208" s="14" t="s">
        <v>85</v>
      </c>
      <c r="AW208" s="14" t="s">
        <v>32</v>
      </c>
      <c r="AX208" s="14" t="s">
        <v>83</v>
      </c>
      <c r="AY208" s="227" t="s">
        <v>163</v>
      </c>
    </row>
    <row r="209" spans="1:65" s="2" customFormat="1" ht="37.9" customHeight="1">
      <c r="A209" s="35"/>
      <c r="B209" s="36"/>
      <c r="C209" s="193" t="s">
        <v>322</v>
      </c>
      <c r="D209" s="193" t="s">
        <v>165</v>
      </c>
      <c r="E209" s="194" t="s">
        <v>327</v>
      </c>
      <c r="F209" s="195" t="s">
        <v>328</v>
      </c>
      <c r="G209" s="196" t="s">
        <v>229</v>
      </c>
      <c r="H209" s="197">
        <v>62.387</v>
      </c>
      <c r="I209" s="198"/>
      <c r="J209" s="199">
        <f>ROUND(I209*H209,2)</f>
        <v>0</v>
      </c>
      <c r="K209" s="195" t="s">
        <v>212</v>
      </c>
      <c r="L209" s="40"/>
      <c r="M209" s="200" t="s">
        <v>1</v>
      </c>
      <c r="N209" s="201" t="s">
        <v>43</v>
      </c>
      <c r="O209" s="73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4" t="s">
        <v>111</v>
      </c>
      <c r="AT209" s="204" t="s">
        <v>165</v>
      </c>
      <c r="AU209" s="204" t="s">
        <v>85</v>
      </c>
      <c r="AY209" s="18" t="s">
        <v>163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8" t="s">
        <v>111</v>
      </c>
      <c r="BK209" s="205">
        <f>ROUND(I209*H209,2)</f>
        <v>0</v>
      </c>
      <c r="BL209" s="18" t="s">
        <v>111</v>
      </c>
      <c r="BM209" s="204" t="s">
        <v>329</v>
      </c>
    </row>
    <row r="210" spans="1:65" s="14" customFormat="1" ht="11.25">
      <c r="B210" s="217"/>
      <c r="C210" s="218"/>
      <c r="D210" s="208" t="s">
        <v>169</v>
      </c>
      <c r="E210" s="219" t="s">
        <v>1</v>
      </c>
      <c r="F210" s="220" t="s">
        <v>184</v>
      </c>
      <c r="G210" s="218"/>
      <c r="H210" s="221">
        <v>62.387</v>
      </c>
      <c r="I210" s="222"/>
      <c r="J210" s="218"/>
      <c r="K210" s="218"/>
      <c r="L210" s="223"/>
      <c r="M210" s="229"/>
      <c r="N210" s="230"/>
      <c r="O210" s="230"/>
      <c r="P210" s="230"/>
      <c r="Q210" s="230"/>
      <c r="R210" s="230"/>
      <c r="S210" s="230"/>
      <c r="T210" s="231"/>
      <c r="AT210" s="227" t="s">
        <v>169</v>
      </c>
      <c r="AU210" s="227" t="s">
        <v>85</v>
      </c>
      <c r="AV210" s="14" t="s">
        <v>85</v>
      </c>
      <c r="AW210" s="14" t="s">
        <v>32</v>
      </c>
      <c r="AX210" s="14" t="s">
        <v>83</v>
      </c>
      <c r="AY210" s="227" t="s">
        <v>163</v>
      </c>
    </row>
    <row r="211" spans="1:65" s="12" customFormat="1" ht="22.9" customHeight="1">
      <c r="B211" s="177"/>
      <c r="C211" s="178"/>
      <c r="D211" s="179" t="s">
        <v>75</v>
      </c>
      <c r="E211" s="191" t="s">
        <v>111</v>
      </c>
      <c r="F211" s="191" t="s">
        <v>338</v>
      </c>
      <c r="G211" s="178"/>
      <c r="H211" s="178"/>
      <c r="I211" s="181"/>
      <c r="J211" s="192">
        <f>BK211</f>
        <v>0</v>
      </c>
      <c r="K211" s="178"/>
      <c r="L211" s="183"/>
      <c r="M211" s="184"/>
      <c r="N211" s="185"/>
      <c r="O211" s="185"/>
      <c r="P211" s="186">
        <f>SUM(P212:P214)</f>
        <v>0</v>
      </c>
      <c r="Q211" s="185"/>
      <c r="R211" s="186">
        <f>SUM(R212:R214)</f>
        <v>0</v>
      </c>
      <c r="S211" s="185"/>
      <c r="T211" s="187">
        <f>SUM(T212:T214)</f>
        <v>0</v>
      </c>
      <c r="AR211" s="188" t="s">
        <v>83</v>
      </c>
      <c r="AT211" s="189" t="s">
        <v>75</v>
      </c>
      <c r="AU211" s="189" t="s">
        <v>83</v>
      </c>
      <c r="AY211" s="188" t="s">
        <v>163</v>
      </c>
      <c r="BK211" s="190">
        <f>SUM(BK212:BK214)</f>
        <v>0</v>
      </c>
    </row>
    <row r="212" spans="1:65" s="2" customFormat="1" ht="16.5" customHeight="1">
      <c r="A212" s="35"/>
      <c r="B212" s="36"/>
      <c r="C212" s="193" t="s">
        <v>326</v>
      </c>
      <c r="D212" s="193" t="s">
        <v>165</v>
      </c>
      <c r="E212" s="194" t="s">
        <v>339</v>
      </c>
      <c r="F212" s="195" t="s">
        <v>340</v>
      </c>
      <c r="G212" s="196" t="s">
        <v>229</v>
      </c>
      <c r="H212" s="197">
        <v>4.5599999999999996</v>
      </c>
      <c r="I212" s="198"/>
      <c r="J212" s="199">
        <f>ROUND(I212*H212,2)</f>
        <v>0</v>
      </c>
      <c r="K212" s="195" t="s">
        <v>212</v>
      </c>
      <c r="L212" s="40"/>
      <c r="M212" s="200" t="s">
        <v>1</v>
      </c>
      <c r="N212" s="201" t="s">
        <v>43</v>
      </c>
      <c r="O212" s="73"/>
      <c r="P212" s="202">
        <f>O212*H212</f>
        <v>0</v>
      </c>
      <c r="Q212" s="202">
        <v>0</v>
      </c>
      <c r="R212" s="202">
        <f>Q212*H212</f>
        <v>0</v>
      </c>
      <c r="S212" s="202">
        <v>0</v>
      </c>
      <c r="T212" s="20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4" t="s">
        <v>111</v>
      </c>
      <c r="AT212" s="204" t="s">
        <v>165</v>
      </c>
      <c r="AU212" s="204" t="s">
        <v>85</v>
      </c>
      <c r="AY212" s="18" t="s">
        <v>163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8" t="s">
        <v>111</v>
      </c>
      <c r="BK212" s="205">
        <f>ROUND(I212*H212,2)</f>
        <v>0</v>
      </c>
      <c r="BL212" s="18" t="s">
        <v>111</v>
      </c>
      <c r="BM212" s="204" t="s">
        <v>341</v>
      </c>
    </row>
    <row r="213" spans="1:65" s="13" customFormat="1" ht="11.25">
      <c r="B213" s="206"/>
      <c r="C213" s="207"/>
      <c r="D213" s="208" t="s">
        <v>169</v>
      </c>
      <c r="E213" s="209" t="s">
        <v>1</v>
      </c>
      <c r="F213" s="210" t="s">
        <v>220</v>
      </c>
      <c r="G213" s="207"/>
      <c r="H213" s="209" t="s">
        <v>1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169</v>
      </c>
      <c r="AU213" s="216" t="s">
        <v>85</v>
      </c>
      <c r="AV213" s="13" t="s">
        <v>83</v>
      </c>
      <c r="AW213" s="13" t="s">
        <v>32</v>
      </c>
      <c r="AX213" s="13" t="s">
        <v>76</v>
      </c>
      <c r="AY213" s="216" t="s">
        <v>163</v>
      </c>
    </row>
    <row r="214" spans="1:65" s="14" customFormat="1" ht="11.25">
      <c r="B214" s="217"/>
      <c r="C214" s="218"/>
      <c r="D214" s="208" t="s">
        <v>169</v>
      </c>
      <c r="E214" s="219" t="s">
        <v>1</v>
      </c>
      <c r="F214" s="220" t="s">
        <v>171</v>
      </c>
      <c r="G214" s="218"/>
      <c r="H214" s="221">
        <v>4.5599999999999996</v>
      </c>
      <c r="I214" s="222"/>
      <c r="J214" s="218"/>
      <c r="K214" s="218"/>
      <c r="L214" s="223"/>
      <c r="M214" s="229"/>
      <c r="N214" s="230"/>
      <c r="O214" s="230"/>
      <c r="P214" s="230"/>
      <c r="Q214" s="230"/>
      <c r="R214" s="230"/>
      <c r="S214" s="230"/>
      <c r="T214" s="231"/>
      <c r="AT214" s="227" t="s">
        <v>169</v>
      </c>
      <c r="AU214" s="227" t="s">
        <v>85</v>
      </c>
      <c r="AV214" s="14" t="s">
        <v>85</v>
      </c>
      <c r="AW214" s="14" t="s">
        <v>32</v>
      </c>
      <c r="AX214" s="14" t="s">
        <v>83</v>
      </c>
      <c r="AY214" s="227" t="s">
        <v>163</v>
      </c>
    </row>
    <row r="215" spans="1:65" s="12" customFormat="1" ht="22.9" customHeight="1">
      <c r="B215" s="177"/>
      <c r="C215" s="178"/>
      <c r="D215" s="179" t="s">
        <v>75</v>
      </c>
      <c r="E215" s="191" t="s">
        <v>253</v>
      </c>
      <c r="F215" s="191" t="s">
        <v>379</v>
      </c>
      <c r="G215" s="178"/>
      <c r="H215" s="178"/>
      <c r="I215" s="181"/>
      <c r="J215" s="192">
        <f>BK215</f>
        <v>0</v>
      </c>
      <c r="K215" s="178"/>
      <c r="L215" s="183"/>
      <c r="M215" s="184"/>
      <c r="N215" s="185"/>
      <c r="O215" s="185"/>
      <c r="P215" s="186">
        <f>SUM(P216:P218)</f>
        <v>0</v>
      </c>
      <c r="Q215" s="185"/>
      <c r="R215" s="186">
        <f>SUM(R216:R218)</f>
        <v>0.16720000000000002</v>
      </c>
      <c r="S215" s="185"/>
      <c r="T215" s="187">
        <f>SUM(T216:T218)</f>
        <v>0</v>
      </c>
      <c r="AR215" s="188" t="s">
        <v>83</v>
      </c>
      <c r="AT215" s="189" t="s">
        <v>75</v>
      </c>
      <c r="AU215" s="189" t="s">
        <v>83</v>
      </c>
      <c r="AY215" s="188" t="s">
        <v>163</v>
      </c>
      <c r="BK215" s="190">
        <f>SUM(BK216:BK218)</f>
        <v>0</v>
      </c>
    </row>
    <row r="216" spans="1:65" s="2" customFormat="1" ht="24.2" customHeight="1">
      <c r="A216" s="35"/>
      <c r="B216" s="36"/>
      <c r="C216" s="193" t="s">
        <v>331</v>
      </c>
      <c r="D216" s="193" t="s">
        <v>165</v>
      </c>
      <c r="E216" s="194" t="s">
        <v>653</v>
      </c>
      <c r="F216" s="195" t="s">
        <v>654</v>
      </c>
      <c r="G216" s="196" t="s">
        <v>334</v>
      </c>
      <c r="H216" s="197">
        <v>38</v>
      </c>
      <c r="I216" s="198"/>
      <c r="J216" s="199">
        <f>ROUND(I216*H216,2)</f>
        <v>0</v>
      </c>
      <c r="K216" s="195" t="s">
        <v>212</v>
      </c>
      <c r="L216" s="40"/>
      <c r="M216" s="200" t="s">
        <v>1</v>
      </c>
      <c r="N216" s="201" t="s">
        <v>43</v>
      </c>
      <c r="O216" s="73"/>
      <c r="P216" s="202">
        <f>O216*H216</f>
        <v>0</v>
      </c>
      <c r="Q216" s="202">
        <v>4.4000000000000003E-3</v>
      </c>
      <c r="R216" s="202">
        <f>Q216*H216</f>
        <v>0.16720000000000002</v>
      </c>
      <c r="S216" s="202">
        <v>0</v>
      </c>
      <c r="T216" s="20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4" t="s">
        <v>111</v>
      </c>
      <c r="AT216" s="204" t="s">
        <v>165</v>
      </c>
      <c r="AU216" s="204" t="s">
        <v>85</v>
      </c>
      <c r="AY216" s="18" t="s">
        <v>163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8" t="s">
        <v>111</v>
      </c>
      <c r="BK216" s="205">
        <f>ROUND(I216*H216,2)</f>
        <v>0</v>
      </c>
      <c r="BL216" s="18" t="s">
        <v>111</v>
      </c>
      <c r="BM216" s="204" t="s">
        <v>655</v>
      </c>
    </row>
    <row r="217" spans="1:65" s="13" customFormat="1" ht="11.25">
      <c r="B217" s="206"/>
      <c r="C217" s="207"/>
      <c r="D217" s="208" t="s">
        <v>169</v>
      </c>
      <c r="E217" s="209" t="s">
        <v>1</v>
      </c>
      <c r="F217" s="210" t="s">
        <v>220</v>
      </c>
      <c r="G217" s="207"/>
      <c r="H217" s="209" t="s">
        <v>1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169</v>
      </c>
      <c r="AU217" s="216" t="s">
        <v>85</v>
      </c>
      <c r="AV217" s="13" t="s">
        <v>83</v>
      </c>
      <c r="AW217" s="13" t="s">
        <v>32</v>
      </c>
      <c r="AX217" s="13" t="s">
        <v>76</v>
      </c>
      <c r="AY217" s="216" t="s">
        <v>163</v>
      </c>
    </row>
    <row r="218" spans="1:65" s="14" customFormat="1" ht="11.25">
      <c r="B218" s="217"/>
      <c r="C218" s="218"/>
      <c r="D218" s="208" t="s">
        <v>169</v>
      </c>
      <c r="E218" s="219" t="s">
        <v>1</v>
      </c>
      <c r="F218" s="220" t="s">
        <v>1196</v>
      </c>
      <c r="G218" s="218"/>
      <c r="H218" s="221">
        <v>38</v>
      </c>
      <c r="I218" s="222"/>
      <c r="J218" s="218"/>
      <c r="K218" s="218"/>
      <c r="L218" s="223"/>
      <c r="M218" s="229"/>
      <c r="N218" s="230"/>
      <c r="O218" s="230"/>
      <c r="P218" s="230"/>
      <c r="Q218" s="230"/>
      <c r="R218" s="230"/>
      <c r="S218" s="230"/>
      <c r="T218" s="231"/>
      <c r="AT218" s="227" t="s">
        <v>169</v>
      </c>
      <c r="AU218" s="227" t="s">
        <v>85</v>
      </c>
      <c r="AV218" s="14" t="s">
        <v>85</v>
      </c>
      <c r="AW218" s="14" t="s">
        <v>32</v>
      </c>
      <c r="AX218" s="14" t="s">
        <v>83</v>
      </c>
      <c r="AY218" s="227" t="s">
        <v>163</v>
      </c>
    </row>
    <row r="219" spans="1:65" s="12" customFormat="1" ht="22.9" customHeight="1">
      <c r="B219" s="177"/>
      <c r="C219" s="178"/>
      <c r="D219" s="179" t="s">
        <v>75</v>
      </c>
      <c r="E219" s="191" t="s">
        <v>522</v>
      </c>
      <c r="F219" s="191" t="s">
        <v>523</v>
      </c>
      <c r="G219" s="178"/>
      <c r="H219" s="178"/>
      <c r="I219" s="181"/>
      <c r="J219" s="192">
        <f>BK219</f>
        <v>0</v>
      </c>
      <c r="K219" s="178"/>
      <c r="L219" s="183"/>
      <c r="M219" s="184"/>
      <c r="N219" s="185"/>
      <c r="O219" s="185"/>
      <c r="P219" s="186">
        <f>SUM(P220:P221)</f>
        <v>0</v>
      </c>
      <c r="Q219" s="185"/>
      <c r="R219" s="186">
        <f>SUM(R220:R221)</f>
        <v>0</v>
      </c>
      <c r="S219" s="185"/>
      <c r="T219" s="187">
        <f>SUM(T220:T221)</f>
        <v>0</v>
      </c>
      <c r="AR219" s="188" t="s">
        <v>83</v>
      </c>
      <c r="AT219" s="189" t="s">
        <v>75</v>
      </c>
      <c r="AU219" s="189" t="s">
        <v>83</v>
      </c>
      <c r="AY219" s="188" t="s">
        <v>163</v>
      </c>
      <c r="BK219" s="190">
        <f>SUM(BK220:BK221)</f>
        <v>0</v>
      </c>
    </row>
    <row r="220" spans="1:65" s="2" customFormat="1" ht="24.2" customHeight="1">
      <c r="A220" s="35"/>
      <c r="B220" s="36"/>
      <c r="C220" s="193" t="s">
        <v>7</v>
      </c>
      <c r="D220" s="193" t="s">
        <v>165</v>
      </c>
      <c r="E220" s="194" t="s">
        <v>525</v>
      </c>
      <c r="F220" s="195" t="s">
        <v>526</v>
      </c>
      <c r="G220" s="196" t="s">
        <v>296</v>
      </c>
      <c r="H220" s="197">
        <v>0.28299999999999997</v>
      </c>
      <c r="I220" s="198"/>
      <c r="J220" s="199">
        <f>ROUND(I220*H220,2)</f>
        <v>0</v>
      </c>
      <c r="K220" s="195" t="s">
        <v>212</v>
      </c>
      <c r="L220" s="40"/>
      <c r="M220" s="200" t="s">
        <v>1</v>
      </c>
      <c r="N220" s="201" t="s">
        <v>43</v>
      </c>
      <c r="O220" s="73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4" t="s">
        <v>111</v>
      </c>
      <c r="AT220" s="204" t="s">
        <v>165</v>
      </c>
      <c r="AU220" s="204" t="s">
        <v>85</v>
      </c>
      <c r="AY220" s="18" t="s">
        <v>163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8" t="s">
        <v>111</v>
      </c>
      <c r="BK220" s="205">
        <f>ROUND(I220*H220,2)</f>
        <v>0</v>
      </c>
      <c r="BL220" s="18" t="s">
        <v>111</v>
      </c>
      <c r="BM220" s="204" t="s">
        <v>527</v>
      </c>
    </row>
    <row r="221" spans="1:65" s="14" customFormat="1" ht="11.25">
      <c r="B221" s="217"/>
      <c r="C221" s="218"/>
      <c r="D221" s="208" t="s">
        <v>169</v>
      </c>
      <c r="E221" s="219" t="s">
        <v>1</v>
      </c>
      <c r="F221" s="220" t="s">
        <v>1197</v>
      </c>
      <c r="G221" s="218"/>
      <c r="H221" s="221">
        <v>0.28299999999999997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169</v>
      </c>
      <c r="AU221" s="227" t="s">
        <v>85</v>
      </c>
      <c r="AV221" s="14" t="s">
        <v>85</v>
      </c>
      <c r="AW221" s="14" t="s">
        <v>32</v>
      </c>
      <c r="AX221" s="14" t="s">
        <v>83</v>
      </c>
      <c r="AY221" s="227" t="s">
        <v>163</v>
      </c>
    </row>
    <row r="222" spans="1:65" s="2" customFormat="1" ht="6.95" customHeight="1">
      <c r="A222" s="35"/>
      <c r="B222" s="56"/>
      <c r="C222" s="57"/>
      <c r="D222" s="57"/>
      <c r="E222" s="57"/>
      <c r="F222" s="57"/>
      <c r="G222" s="57"/>
      <c r="H222" s="57"/>
      <c r="I222" s="57"/>
      <c r="J222" s="57"/>
      <c r="K222" s="57"/>
      <c r="L222" s="40"/>
      <c r="M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</row>
  </sheetData>
  <sheetProtection password="CC35" sheet="1" objects="1" scenarios="1" formatColumns="0" formatRows="0" autoFilter="0"/>
  <autoFilter ref="C124:K221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127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</row>
    <row r="4" spans="1:4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1" t="s">
        <v>16</v>
      </c>
      <c r="L6" s="21"/>
    </row>
    <row r="7" spans="1:4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</row>
    <row r="8" spans="1:46" s="1" customFormat="1" ht="12" customHeight="1">
      <c r="B8" s="21"/>
      <c r="D8" s="121" t="s">
        <v>136</v>
      </c>
      <c r="L8" s="21"/>
    </row>
    <row r="9" spans="1:46" s="2" customFormat="1" ht="23.25" customHeight="1">
      <c r="A9" s="35"/>
      <c r="B9" s="40"/>
      <c r="C9" s="35"/>
      <c r="D9" s="35"/>
      <c r="E9" s="329" t="s">
        <v>1198</v>
      </c>
      <c r="F9" s="331"/>
      <c r="G9" s="331"/>
      <c r="H9" s="331"/>
      <c r="I9" s="35"/>
      <c r="J9" s="35"/>
      <c r="K9" s="35"/>
      <c r="L9" s="5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1" t="s">
        <v>138</v>
      </c>
      <c r="E10" s="35"/>
      <c r="F10" s="35"/>
      <c r="G10" s="35"/>
      <c r="H10" s="35"/>
      <c r="I10" s="35"/>
      <c r="J10" s="35"/>
      <c r="K10" s="35"/>
      <c r="L10" s="5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32" t="s">
        <v>1199</v>
      </c>
      <c r="F11" s="331"/>
      <c r="G11" s="331"/>
      <c r="H11" s="331"/>
      <c r="I11" s="35"/>
      <c r="J11" s="35"/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1" t="s">
        <v>18</v>
      </c>
      <c r="E13" s="35"/>
      <c r="F13" s="112" t="s">
        <v>90</v>
      </c>
      <c r="G13" s="35"/>
      <c r="H13" s="35"/>
      <c r="I13" s="121" t="s">
        <v>19</v>
      </c>
      <c r="J13" s="112" t="s">
        <v>140</v>
      </c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1" t="s">
        <v>20</v>
      </c>
      <c r="E14" s="35"/>
      <c r="F14" s="112" t="s">
        <v>21</v>
      </c>
      <c r="G14" s="35"/>
      <c r="H14" s="35"/>
      <c r="I14" s="121" t="s">
        <v>22</v>
      </c>
      <c r="J14" s="122" t="str">
        <f>'Rekapitulace stavby'!AN8</f>
        <v>20. 2. 2023</v>
      </c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1" t="s">
        <v>24</v>
      </c>
      <c r="E16" s="35"/>
      <c r="F16" s="35"/>
      <c r="G16" s="35"/>
      <c r="H16" s="35"/>
      <c r="I16" s="121" t="s">
        <v>25</v>
      </c>
      <c r="J16" s="112" t="str">
        <f>IF('Rekapitulace stavby'!AN10="","",'Rekapitulace stavby'!AN10)</f>
        <v/>
      </c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2" t="str">
        <f>IF('Rekapitulace stavby'!E11="","",'Rekapitulace stavby'!E11)</f>
        <v xml:space="preserve"> </v>
      </c>
      <c r="F17" s="35"/>
      <c r="G17" s="35"/>
      <c r="H17" s="35"/>
      <c r="I17" s="121" t="s">
        <v>27</v>
      </c>
      <c r="J17" s="112" t="str">
        <f>IF('Rekapitulace stavby'!AN11="","",'Rekapitulace stavby'!AN11)</f>
        <v/>
      </c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1" t="s">
        <v>28</v>
      </c>
      <c r="E19" s="35"/>
      <c r="F19" s="35"/>
      <c r="G19" s="35"/>
      <c r="H19" s="35"/>
      <c r="I19" s="121" t="s">
        <v>25</v>
      </c>
      <c r="J19" s="31" t="str">
        <f>'Rekapitulace stavby'!AN13</f>
        <v>Vyplň údaj</v>
      </c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3" t="str">
        <f>'Rekapitulace stavby'!E14</f>
        <v>Vyplň údaj</v>
      </c>
      <c r="F20" s="334"/>
      <c r="G20" s="334"/>
      <c r="H20" s="334"/>
      <c r="I20" s="121" t="s">
        <v>27</v>
      </c>
      <c r="J20" s="31" t="str">
        <f>'Rekapitulace stavby'!AN14</f>
        <v>Vyplň údaj</v>
      </c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1" t="s">
        <v>30</v>
      </c>
      <c r="E22" s="35"/>
      <c r="F22" s="35"/>
      <c r="G22" s="35"/>
      <c r="H22" s="35"/>
      <c r="I22" s="121" t="s">
        <v>25</v>
      </c>
      <c r="J22" s="112" t="s">
        <v>1</v>
      </c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2" t="s">
        <v>31</v>
      </c>
      <c r="F23" s="35"/>
      <c r="G23" s="35"/>
      <c r="H23" s="35"/>
      <c r="I23" s="121" t="s">
        <v>27</v>
      </c>
      <c r="J23" s="112" t="s">
        <v>1</v>
      </c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1" t="s">
        <v>33</v>
      </c>
      <c r="E25" s="35"/>
      <c r="F25" s="35"/>
      <c r="G25" s="35"/>
      <c r="H25" s="35"/>
      <c r="I25" s="121" t="s">
        <v>25</v>
      </c>
      <c r="J25" s="112" t="s">
        <v>1</v>
      </c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2" t="s">
        <v>34</v>
      </c>
      <c r="F26" s="35"/>
      <c r="G26" s="35"/>
      <c r="H26" s="35"/>
      <c r="I26" s="121" t="s">
        <v>27</v>
      </c>
      <c r="J26" s="112" t="s">
        <v>1</v>
      </c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1" t="s">
        <v>35</v>
      </c>
      <c r="E28" s="35"/>
      <c r="F28" s="35"/>
      <c r="G28" s="35"/>
      <c r="H28" s="35"/>
      <c r="I28" s="35"/>
      <c r="J28" s="35"/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3"/>
      <c r="B29" s="124"/>
      <c r="C29" s="123"/>
      <c r="D29" s="123"/>
      <c r="E29" s="335" t="s">
        <v>1</v>
      </c>
      <c r="F29" s="335"/>
      <c r="G29" s="335"/>
      <c r="H29" s="33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6"/>
      <c r="E31" s="126"/>
      <c r="F31" s="126"/>
      <c r="G31" s="126"/>
      <c r="H31" s="126"/>
      <c r="I31" s="126"/>
      <c r="J31" s="126"/>
      <c r="K31" s="126"/>
      <c r="L31" s="5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7" t="s">
        <v>36</v>
      </c>
      <c r="E32" s="35"/>
      <c r="F32" s="35"/>
      <c r="G32" s="35"/>
      <c r="H32" s="35"/>
      <c r="I32" s="35"/>
      <c r="J32" s="128">
        <f>ROUND(J122, 2)</f>
        <v>0</v>
      </c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6"/>
      <c r="E33" s="126"/>
      <c r="F33" s="126"/>
      <c r="G33" s="126"/>
      <c r="H33" s="126"/>
      <c r="I33" s="126"/>
      <c r="J33" s="126"/>
      <c r="K33" s="126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9" t="s">
        <v>38</v>
      </c>
      <c r="G34" s="35"/>
      <c r="H34" s="35"/>
      <c r="I34" s="129" t="s">
        <v>37</v>
      </c>
      <c r="J34" s="129" t="s">
        <v>39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130" t="s">
        <v>40</v>
      </c>
      <c r="E35" s="121" t="s">
        <v>41</v>
      </c>
      <c r="F35" s="131">
        <f>ROUND((SUM(BE122:BE127)),  2)</f>
        <v>0</v>
      </c>
      <c r="G35" s="35"/>
      <c r="H35" s="35"/>
      <c r="I35" s="132">
        <v>0.21</v>
      </c>
      <c r="J35" s="131">
        <f>ROUND(((SUM(BE122:BE127))*I35),  2)</f>
        <v>0</v>
      </c>
      <c r="K35" s="35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1" t="s">
        <v>42</v>
      </c>
      <c r="F36" s="131">
        <f>ROUND((SUM(BF122:BF127)),  2)</f>
        <v>0</v>
      </c>
      <c r="G36" s="35"/>
      <c r="H36" s="35"/>
      <c r="I36" s="132">
        <v>0.15</v>
      </c>
      <c r="J36" s="131">
        <f>ROUND(((SUM(BF122:BF127))*I36),  2)</f>
        <v>0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1" t="s">
        <v>40</v>
      </c>
      <c r="E37" s="121" t="s">
        <v>43</v>
      </c>
      <c r="F37" s="131">
        <f>ROUND((SUM(BG122:BG127)),  2)</f>
        <v>0</v>
      </c>
      <c r="G37" s="35"/>
      <c r="H37" s="35"/>
      <c r="I37" s="132">
        <v>0.21</v>
      </c>
      <c r="J37" s="131">
        <f>0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1" t="s">
        <v>44</v>
      </c>
      <c r="F38" s="131">
        <f>ROUND((SUM(BH122:BH127)),  2)</f>
        <v>0</v>
      </c>
      <c r="G38" s="35"/>
      <c r="H38" s="35"/>
      <c r="I38" s="132">
        <v>0.15</v>
      </c>
      <c r="J38" s="131">
        <f>0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1" t="s">
        <v>45</v>
      </c>
      <c r="F39" s="131">
        <f>ROUND((SUM(BI122:BI127)),  2)</f>
        <v>0</v>
      </c>
      <c r="G39" s="35"/>
      <c r="H39" s="35"/>
      <c r="I39" s="132">
        <v>0</v>
      </c>
      <c r="J39" s="131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46</v>
      </c>
      <c r="E41" s="135"/>
      <c r="F41" s="135"/>
      <c r="G41" s="136" t="s">
        <v>47</v>
      </c>
      <c r="H41" s="137" t="s">
        <v>48</v>
      </c>
      <c r="I41" s="135"/>
      <c r="J41" s="138">
        <f>SUM(J32:J39)</f>
        <v>0</v>
      </c>
      <c r="K41" s="139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23.25" customHeight="1">
      <c r="A87" s="35"/>
      <c r="B87" s="36"/>
      <c r="C87" s="37"/>
      <c r="D87" s="37"/>
      <c r="E87" s="336" t="s">
        <v>1198</v>
      </c>
      <c r="F87" s="338"/>
      <c r="G87" s="338"/>
      <c r="H87" s="338"/>
      <c r="I87" s="37"/>
      <c r="J87" s="37"/>
      <c r="K87" s="37"/>
      <c r="L87" s="5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138</v>
      </c>
      <c r="D88" s="37"/>
      <c r="E88" s="37"/>
      <c r="F88" s="37"/>
      <c r="G88" s="37"/>
      <c r="H88" s="37"/>
      <c r="I88" s="37"/>
      <c r="J88" s="37"/>
      <c r="K88" s="37"/>
      <c r="L88" s="5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88" t="str">
        <f>E11</f>
        <v>01 - SO 501-01 – STL PLYNOVODY</v>
      </c>
      <c r="F89" s="338"/>
      <c r="G89" s="338"/>
      <c r="H89" s="338"/>
      <c r="I89" s="37"/>
      <c r="J89" s="37"/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Ústí nad Orlicí</v>
      </c>
      <c r="G91" s="37"/>
      <c r="H91" s="37"/>
      <c r="I91" s="30" t="s">
        <v>22</v>
      </c>
      <c r="J91" s="68" t="str">
        <f>IF(J14="","",J14)</f>
        <v>20. 2. 2023</v>
      </c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30" t="s">
        <v>30</v>
      </c>
      <c r="J93" s="33" t="str">
        <f>E23</f>
        <v>Ing. Pravec František</v>
      </c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33</v>
      </c>
      <c r="J94" s="33" t="str">
        <f>E26</f>
        <v>Kašparová Věra</v>
      </c>
      <c r="K94" s="37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1" t="s">
        <v>142</v>
      </c>
      <c r="D96" s="152"/>
      <c r="E96" s="152"/>
      <c r="F96" s="152"/>
      <c r="G96" s="152"/>
      <c r="H96" s="152"/>
      <c r="I96" s="152"/>
      <c r="J96" s="153" t="s">
        <v>143</v>
      </c>
      <c r="K96" s="152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4" t="s">
        <v>144</v>
      </c>
      <c r="D98" s="37"/>
      <c r="E98" s="37"/>
      <c r="F98" s="37"/>
      <c r="G98" s="37"/>
      <c r="H98" s="37"/>
      <c r="I98" s="37"/>
      <c r="J98" s="86">
        <f>J122</f>
        <v>0</v>
      </c>
      <c r="K98" s="37"/>
      <c r="L98" s="5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145</v>
      </c>
    </row>
    <row r="99" spans="1:47" s="9" customFormat="1" ht="24.95" customHeight="1">
      <c r="B99" s="155"/>
      <c r="C99" s="156"/>
      <c r="D99" s="157" t="s">
        <v>1200</v>
      </c>
      <c r="E99" s="158"/>
      <c r="F99" s="158"/>
      <c r="G99" s="158"/>
      <c r="H99" s="158"/>
      <c r="I99" s="158"/>
      <c r="J99" s="159">
        <f>J123</f>
        <v>0</v>
      </c>
      <c r="K99" s="156"/>
      <c r="L99" s="160"/>
    </row>
    <row r="100" spans="1:47" s="10" customFormat="1" ht="19.899999999999999" customHeight="1">
      <c r="B100" s="161"/>
      <c r="C100" s="106"/>
      <c r="D100" s="162" t="s">
        <v>1201</v>
      </c>
      <c r="E100" s="163"/>
      <c r="F100" s="163"/>
      <c r="G100" s="163"/>
      <c r="H100" s="163"/>
      <c r="I100" s="163"/>
      <c r="J100" s="164">
        <f>J124</f>
        <v>0</v>
      </c>
      <c r="K100" s="106"/>
      <c r="L100" s="165"/>
    </row>
    <row r="101" spans="1:47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3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s="2" customFormat="1" ht="6.95" customHeight="1">
      <c r="A102" s="35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47" s="2" customFormat="1" ht="6.95" customHeight="1">
      <c r="A106" s="35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24.95" customHeight="1">
      <c r="A107" s="35"/>
      <c r="B107" s="36"/>
      <c r="C107" s="24" t="s">
        <v>148</v>
      </c>
      <c r="D107" s="37"/>
      <c r="E107" s="37"/>
      <c r="F107" s="37"/>
      <c r="G107" s="37"/>
      <c r="H107" s="37"/>
      <c r="I107" s="37"/>
      <c r="J107" s="37"/>
      <c r="K107" s="37"/>
      <c r="L107" s="53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3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3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6.5" customHeight="1">
      <c r="A110" s="35"/>
      <c r="B110" s="36"/>
      <c r="C110" s="37"/>
      <c r="D110" s="37"/>
      <c r="E110" s="336" t="str">
        <f>E7</f>
        <v>Veřejná infrastruktura Obytná zóna - NOVÁ DUKLA</v>
      </c>
      <c r="F110" s="337"/>
      <c r="G110" s="337"/>
      <c r="H110" s="337"/>
      <c r="I110" s="37"/>
      <c r="J110" s="37"/>
      <c r="K110" s="37"/>
      <c r="L110" s="53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1" customFormat="1" ht="12" customHeight="1">
      <c r="B111" s="22"/>
      <c r="C111" s="30" t="s">
        <v>136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pans="1:47" s="2" customFormat="1" ht="23.25" customHeight="1">
      <c r="A112" s="35"/>
      <c r="B112" s="36"/>
      <c r="C112" s="37"/>
      <c r="D112" s="37"/>
      <c r="E112" s="336" t="s">
        <v>1198</v>
      </c>
      <c r="F112" s="338"/>
      <c r="G112" s="338"/>
      <c r="H112" s="338"/>
      <c r="I112" s="37"/>
      <c r="J112" s="37"/>
      <c r="K112" s="37"/>
      <c r="L112" s="53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138</v>
      </c>
      <c r="D113" s="37"/>
      <c r="E113" s="37"/>
      <c r="F113" s="37"/>
      <c r="G113" s="37"/>
      <c r="H113" s="37"/>
      <c r="I113" s="37"/>
      <c r="J113" s="37"/>
      <c r="K113" s="37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88" t="str">
        <f>E11</f>
        <v>01 - SO 501-01 – STL PLYNOVODY</v>
      </c>
      <c r="F114" s="338"/>
      <c r="G114" s="338"/>
      <c r="H114" s="338"/>
      <c r="I114" s="37"/>
      <c r="J114" s="37"/>
      <c r="K114" s="37"/>
      <c r="L114" s="53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3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F14</f>
        <v>Ústí nad Orlicí</v>
      </c>
      <c r="G116" s="37"/>
      <c r="H116" s="37"/>
      <c r="I116" s="30" t="s">
        <v>22</v>
      </c>
      <c r="J116" s="68" t="str">
        <f>IF(J14="","",J14)</f>
        <v>20. 2. 2023</v>
      </c>
      <c r="K116" s="37"/>
      <c r="L116" s="53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3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E17</f>
        <v xml:space="preserve"> </v>
      </c>
      <c r="G118" s="37"/>
      <c r="H118" s="37"/>
      <c r="I118" s="30" t="s">
        <v>30</v>
      </c>
      <c r="J118" s="33" t="str">
        <f>E23</f>
        <v>Ing. Pravec František</v>
      </c>
      <c r="K118" s="37"/>
      <c r="L118" s="53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28</v>
      </c>
      <c r="D119" s="37"/>
      <c r="E119" s="37"/>
      <c r="F119" s="28" t="str">
        <f>IF(E20="","",E20)</f>
        <v>Vyplň údaj</v>
      </c>
      <c r="G119" s="37"/>
      <c r="H119" s="37"/>
      <c r="I119" s="30" t="s">
        <v>33</v>
      </c>
      <c r="J119" s="33" t="str">
        <f>E26</f>
        <v>Kašparová Věra</v>
      </c>
      <c r="K119" s="37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6"/>
      <c r="B121" s="167"/>
      <c r="C121" s="168" t="s">
        <v>149</v>
      </c>
      <c r="D121" s="169" t="s">
        <v>61</v>
      </c>
      <c r="E121" s="169" t="s">
        <v>57</v>
      </c>
      <c r="F121" s="169" t="s">
        <v>58</v>
      </c>
      <c r="G121" s="169" t="s">
        <v>150</v>
      </c>
      <c r="H121" s="169" t="s">
        <v>151</v>
      </c>
      <c r="I121" s="169" t="s">
        <v>152</v>
      </c>
      <c r="J121" s="169" t="s">
        <v>143</v>
      </c>
      <c r="K121" s="170" t="s">
        <v>153</v>
      </c>
      <c r="L121" s="171"/>
      <c r="M121" s="77" t="s">
        <v>1</v>
      </c>
      <c r="N121" s="78" t="s">
        <v>40</v>
      </c>
      <c r="O121" s="78" t="s">
        <v>154</v>
      </c>
      <c r="P121" s="78" t="s">
        <v>155</v>
      </c>
      <c r="Q121" s="78" t="s">
        <v>156</v>
      </c>
      <c r="R121" s="78" t="s">
        <v>157</v>
      </c>
      <c r="S121" s="78" t="s">
        <v>158</v>
      </c>
      <c r="T121" s="79" t="s">
        <v>159</v>
      </c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</row>
    <row r="122" spans="1:65" s="2" customFormat="1" ht="22.9" customHeight="1">
      <c r="A122" s="35"/>
      <c r="B122" s="36"/>
      <c r="C122" s="84" t="s">
        <v>160</v>
      </c>
      <c r="D122" s="37"/>
      <c r="E122" s="37"/>
      <c r="F122" s="37"/>
      <c r="G122" s="37"/>
      <c r="H122" s="37"/>
      <c r="I122" s="37"/>
      <c r="J122" s="172">
        <f>BK122</f>
        <v>0</v>
      </c>
      <c r="K122" s="37"/>
      <c r="L122" s="40"/>
      <c r="M122" s="80"/>
      <c r="N122" s="173"/>
      <c r="O122" s="81"/>
      <c r="P122" s="174">
        <f>P123</f>
        <v>0</v>
      </c>
      <c r="Q122" s="81"/>
      <c r="R122" s="174">
        <f>R123</f>
        <v>0</v>
      </c>
      <c r="S122" s="81"/>
      <c r="T122" s="175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75</v>
      </c>
      <c r="AU122" s="18" t="s">
        <v>145</v>
      </c>
      <c r="BK122" s="176">
        <f>BK123</f>
        <v>0</v>
      </c>
    </row>
    <row r="123" spans="1:65" s="12" customFormat="1" ht="25.9" customHeight="1">
      <c r="B123" s="177"/>
      <c r="C123" s="178"/>
      <c r="D123" s="179" t="s">
        <v>75</v>
      </c>
      <c r="E123" s="180" t="s">
        <v>311</v>
      </c>
      <c r="F123" s="180" t="s">
        <v>1202</v>
      </c>
      <c r="G123" s="178"/>
      <c r="H123" s="178"/>
      <c r="I123" s="181"/>
      <c r="J123" s="182">
        <f>BK123</f>
        <v>0</v>
      </c>
      <c r="K123" s="178"/>
      <c r="L123" s="183"/>
      <c r="M123" s="184"/>
      <c r="N123" s="185"/>
      <c r="O123" s="185"/>
      <c r="P123" s="186">
        <f>P124</f>
        <v>0</v>
      </c>
      <c r="Q123" s="185"/>
      <c r="R123" s="186">
        <f>R124</f>
        <v>0</v>
      </c>
      <c r="S123" s="185"/>
      <c r="T123" s="187">
        <f>T124</f>
        <v>0</v>
      </c>
      <c r="AR123" s="188" t="s">
        <v>97</v>
      </c>
      <c r="AT123" s="189" t="s">
        <v>75</v>
      </c>
      <c r="AU123" s="189" t="s">
        <v>76</v>
      </c>
      <c r="AY123" s="188" t="s">
        <v>163</v>
      </c>
      <c r="BK123" s="190">
        <f>BK124</f>
        <v>0</v>
      </c>
    </row>
    <row r="124" spans="1:65" s="12" customFormat="1" ht="22.9" customHeight="1">
      <c r="B124" s="177"/>
      <c r="C124" s="178"/>
      <c r="D124" s="179" t="s">
        <v>75</v>
      </c>
      <c r="E124" s="191" t="s">
        <v>1203</v>
      </c>
      <c r="F124" s="191" t="s">
        <v>1204</v>
      </c>
      <c r="G124" s="178"/>
      <c r="H124" s="178"/>
      <c r="I124" s="181"/>
      <c r="J124" s="192">
        <f>BK124</f>
        <v>0</v>
      </c>
      <c r="K124" s="178"/>
      <c r="L124" s="183"/>
      <c r="M124" s="184"/>
      <c r="N124" s="185"/>
      <c r="O124" s="185"/>
      <c r="P124" s="186">
        <f>SUM(P125:P127)</f>
        <v>0</v>
      </c>
      <c r="Q124" s="185"/>
      <c r="R124" s="186">
        <f>SUM(R125:R127)</f>
        <v>0</v>
      </c>
      <c r="S124" s="185"/>
      <c r="T124" s="187">
        <f>SUM(T125:T127)</f>
        <v>0</v>
      </c>
      <c r="AR124" s="188" t="s">
        <v>97</v>
      </c>
      <c r="AT124" s="189" t="s">
        <v>75</v>
      </c>
      <c r="AU124" s="189" t="s">
        <v>83</v>
      </c>
      <c r="AY124" s="188" t="s">
        <v>163</v>
      </c>
      <c r="BK124" s="190">
        <f>SUM(BK125:BK127)</f>
        <v>0</v>
      </c>
    </row>
    <row r="125" spans="1:65" s="2" customFormat="1" ht="24.2" customHeight="1">
      <c r="A125" s="35"/>
      <c r="B125" s="36"/>
      <c r="C125" s="193" t="s">
        <v>83</v>
      </c>
      <c r="D125" s="193" t="s">
        <v>165</v>
      </c>
      <c r="E125" s="194" t="s">
        <v>1205</v>
      </c>
      <c r="F125" s="195" t="s">
        <v>126</v>
      </c>
      <c r="G125" s="196" t="s">
        <v>167</v>
      </c>
      <c r="H125" s="197">
        <v>1</v>
      </c>
      <c r="I125" s="198"/>
      <c r="J125" s="199">
        <f>ROUND(I125*H125,2)</f>
        <v>0</v>
      </c>
      <c r="K125" s="195" t="s">
        <v>1</v>
      </c>
      <c r="L125" s="40"/>
      <c r="M125" s="200" t="s">
        <v>1</v>
      </c>
      <c r="N125" s="201" t="s">
        <v>43</v>
      </c>
      <c r="O125" s="73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549</v>
      </c>
      <c r="AT125" s="204" t="s">
        <v>165</v>
      </c>
      <c r="AU125" s="204" t="s">
        <v>85</v>
      </c>
      <c r="AY125" s="18" t="s">
        <v>163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111</v>
      </c>
      <c r="BK125" s="205">
        <f>ROUND(I125*H125,2)</f>
        <v>0</v>
      </c>
      <c r="BL125" s="18" t="s">
        <v>549</v>
      </c>
      <c r="BM125" s="204" t="s">
        <v>1206</v>
      </c>
    </row>
    <row r="126" spans="1:65" s="13" customFormat="1" ht="11.25">
      <c r="B126" s="206"/>
      <c r="C126" s="207"/>
      <c r="D126" s="208" t="s">
        <v>169</v>
      </c>
      <c r="E126" s="209" t="s">
        <v>1</v>
      </c>
      <c r="F126" s="210" t="s">
        <v>1207</v>
      </c>
      <c r="G126" s="207"/>
      <c r="H126" s="209" t="s">
        <v>1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169</v>
      </c>
      <c r="AU126" s="216" t="s">
        <v>85</v>
      </c>
      <c r="AV126" s="13" t="s">
        <v>83</v>
      </c>
      <c r="AW126" s="13" t="s">
        <v>32</v>
      </c>
      <c r="AX126" s="13" t="s">
        <v>76</v>
      </c>
      <c r="AY126" s="216" t="s">
        <v>163</v>
      </c>
    </row>
    <row r="127" spans="1:65" s="14" customFormat="1" ht="11.25">
      <c r="B127" s="217"/>
      <c r="C127" s="218"/>
      <c r="D127" s="208" t="s">
        <v>169</v>
      </c>
      <c r="E127" s="219" t="s">
        <v>1</v>
      </c>
      <c r="F127" s="220" t="s">
        <v>83</v>
      </c>
      <c r="G127" s="218"/>
      <c r="H127" s="221">
        <v>1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169</v>
      </c>
      <c r="AU127" s="227" t="s">
        <v>85</v>
      </c>
      <c r="AV127" s="14" t="s">
        <v>85</v>
      </c>
      <c r="AW127" s="14" t="s">
        <v>32</v>
      </c>
      <c r="AX127" s="14" t="s">
        <v>83</v>
      </c>
      <c r="AY127" s="227" t="s">
        <v>163</v>
      </c>
    </row>
    <row r="128" spans="1:65" s="2" customFormat="1" ht="6.95" customHeight="1">
      <c r="A128" s="35"/>
      <c r="B128" s="56"/>
      <c r="C128" s="57"/>
      <c r="D128" s="57"/>
      <c r="E128" s="57"/>
      <c r="F128" s="57"/>
      <c r="G128" s="57"/>
      <c r="H128" s="57"/>
      <c r="I128" s="57"/>
      <c r="J128" s="57"/>
      <c r="K128" s="57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password="CC35" sheet="1" objects="1" scenarios="1" formatColumns="0" formatRows="0" autoFilter="0"/>
  <autoFilter ref="C121:K127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130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</row>
    <row r="4" spans="1:4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1" t="s">
        <v>16</v>
      </c>
      <c r="L6" s="21"/>
    </row>
    <row r="7" spans="1:4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</row>
    <row r="8" spans="1:46" s="1" customFormat="1" ht="12" customHeight="1">
      <c r="B8" s="21"/>
      <c r="D8" s="121" t="s">
        <v>136</v>
      </c>
      <c r="L8" s="21"/>
    </row>
    <row r="9" spans="1:46" s="2" customFormat="1" ht="23.25" customHeight="1">
      <c r="A9" s="35"/>
      <c r="B9" s="40"/>
      <c r="C9" s="35"/>
      <c r="D9" s="35"/>
      <c r="E9" s="329" t="s">
        <v>1198</v>
      </c>
      <c r="F9" s="331"/>
      <c r="G9" s="331"/>
      <c r="H9" s="331"/>
      <c r="I9" s="35"/>
      <c r="J9" s="35"/>
      <c r="K9" s="35"/>
      <c r="L9" s="5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1" t="s">
        <v>138</v>
      </c>
      <c r="E10" s="35"/>
      <c r="F10" s="35"/>
      <c r="G10" s="35"/>
      <c r="H10" s="35"/>
      <c r="I10" s="35"/>
      <c r="J10" s="35"/>
      <c r="K10" s="35"/>
      <c r="L10" s="5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30" customHeight="1">
      <c r="A11" s="35"/>
      <c r="B11" s="40"/>
      <c r="C11" s="35"/>
      <c r="D11" s="35"/>
      <c r="E11" s="332" t="s">
        <v>1208</v>
      </c>
      <c r="F11" s="331"/>
      <c r="G11" s="331"/>
      <c r="H11" s="331"/>
      <c r="I11" s="35"/>
      <c r="J11" s="35"/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1" t="s">
        <v>18</v>
      </c>
      <c r="E13" s="35"/>
      <c r="F13" s="112" t="s">
        <v>90</v>
      </c>
      <c r="G13" s="35"/>
      <c r="H13" s="35"/>
      <c r="I13" s="121" t="s">
        <v>19</v>
      </c>
      <c r="J13" s="112" t="s">
        <v>140</v>
      </c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1" t="s">
        <v>20</v>
      </c>
      <c r="E14" s="35"/>
      <c r="F14" s="112" t="s">
        <v>21</v>
      </c>
      <c r="G14" s="35"/>
      <c r="H14" s="35"/>
      <c r="I14" s="121" t="s">
        <v>22</v>
      </c>
      <c r="J14" s="122" t="str">
        <f>'Rekapitulace stavby'!AN8</f>
        <v>20. 2. 2023</v>
      </c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1" t="s">
        <v>24</v>
      </c>
      <c r="E16" s="35"/>
      <c r="F16" s="35"/>
      <c r="G16" s="35"/>
      <c r="H16" s="35"/>
      <c r="I16" s="121" t="s">
        <v>25</v>
      </c>
      <c r="J16" s="112" t="str">
        <f>IF('Rekapitulace stavby'!AN10="","",'Rekapitulace stavby'!AN10)</f>
        <v/>
      </c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2" t="str">
        <f>IF('Rekapitulace stavby'!E11="","",'Rekapitulace stavby'!E11)</f>
        <v xml:space="preserve"> </v>
      </c>
      <c r="F17" s="35"/>
      <c r="G17" s="35"/>
      <c r="H17" s="35"/>
      <c r="I17" s="121" t="s">
        <v>27</v>
      </c>
      <c r="J17" s="112" t="str">
        <f>IF('Rekapitulace stavby'!AN11="","",'Rekapitulace stavby'!AN11)</f>
        <v/>
      </c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1" t="s">
        <v>28</v>
      </c>
      <c r="E19" s="35"/>
      <c r="F19" s="35"/>
      <c r="G19" s="35"/>
      <c r="H19" s="35"/>
      <c r="I19" s="121" t="s">
        <v>25</v>
      </c>
      <c r="J19" s="31" t="str">
        <f>'Rekapitulace stavby'!AN13</f>
        <v>Vyplň údaj</v>
      </c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3" t="str">
        <f>'Rekapitulace stavby'!E14</f>
        <v>Vyplň údaj</v>
      </c>
      <c r="F20" s="334"/>
      <c r="G20" s="334"/>
      <c r="H20" s="334"/>
      <c r="I20" s="121" t="s">
        <v>27</v>
      </c>
      <c r="J20" s="31" t="str">
        <f>'Rekapitulace stavby'!AN14</f>
        <v>Vyplň údaj</v>
      </c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1" t="s">
        <v>30</v>
      </c>
      <c r="E22" s="35"/>
      <c r="F22" s="35"/>
      <c r="G22" s="35"/>
      <c r="H22" s="35"/>
      <c r="I22" s="121" t="s">
        <v>25</v>
      </c>
      <c r="J22" s="112" t="s">
        <v>1</v>
      </c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2" t="s">
        <v>31</v>
      </c>
      <c r="F23" s="35"/>
      <c r="G23" s="35"/>
      <c r="H23" s="35"/>
      <c r="I23" s="121" t="s">
        <v>27</v>
      </c>
      <c r="J23" s="112" t="s">
        <v>1</v>
      </c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1" t="s">
        <v>33</v>
      </c>
      <c r="E25" s="35"/>
      <c r="F25" s="35"/>
      <c r="G25" s="35"/>
      <c r="H25" s="35"/>
      <c r="I25" s="121" t="s">
        <v>25</v>
      </c>
      <c r="J25" s="112" t="s">
        <v>1</v>
      </c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2" t="s">
        <v>34</v>
      </c>
      <c r="F26" s="35"/>
      <c r="G26" s="35"/>
      <c r="H26" s="35"/>
      <c r="I26" s="121" t="s">
        <v>27</v>
      </c>
      <c r="J26" s="112" t="s">
        <v>1</v>
      </c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1" t="s">
        <v>35</v>
      </c>
      <c r="E28" s="35"/>
      <c r="F28" s="35"/>
      <c r="G28" s="35"/>
      <c r="H28" s="35"/>
      <c r="I28" s="35"/>
      <c r="J28" s="35"/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3"/>
      <c r="B29" s="124"/>
      <c r="C29" s="123"/>
      <c r="D29" s="123"/>
      <c r="E29" s="335" t="s">
        <v>1</v>
      </c>
      <c r="F29" s="335"/>
      <c r="G29" s="335"/>
      <c r="H29" s="33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6"/>
      <c r="E31" s="126"/>
      <c r="F31" s="126"/>
      <c r="G31" s="126"/>
      <c r="H31" s="126"/>
      <c r="I31" s="126"/>
      <c r="J31" s="126"/>
      <c r="K31" s="126"/>
      <c r="L31" s="5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7" t="s">
        <v>36</v>
      </c>
      <c r="E32" s="35"/>
      <c r="F32" s="35"/>
      <c r="G32" s="35"/>
      <c r="H32" s="35"/>
      <c r="I32" s="35"/>
      <c r="J32" s="128">
        <f>ROUND(J122, 2)</f>
        <v>0</v>
      </c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6"/>
      <c r="E33" s="126"/>
      <c r="F33" s="126"/>
      <c r="G33" s="126"/>
      <c r="H33" s="126"/>
      <c r="I33" s="126"/>
      <c r="J33" s="126"/>
      <c r="K33" s="126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9" t="s">
        <v>38</v>
      </c>
      <c r="G34" s="35"/>
      <c r="H34" s="35"/>
      <c r="I34" s="129" t="s">
        <v>37</v>
      </c>
      <c r="J34" s="129" t="s">
        <v>39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130" t="s">
        <v>40</v>
      </c>
      <c r="E35" s="121" t="s">
        <v>41</v>
      </c>
      <c r="F35" s="131">
        <f>ROUND((SUM(BE122:BE127)),  2)</f>
        <v>0</v>
      </c>
      <c r="G35" s="35"/>
      <c r="H35" s="35"/>
      <c r="I35" s="132">
        <v>0.21</v>
      </c>
      <c r="J35" s="131">
        <f>ROUND(((SUM(BE122:BE127))*I35),  2)</f>
        <v>0</v>
      </c>
      <c r="K35" s="35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1" t="s">
        <v>42</v>
      </c>
      <c r="F36" s="131">
        <f>ROUND((SUM(BF122:BF127)),  2)</f>
        <v>0</v>
      </c>
      <c r="G36" s="35"/>
      <c r="H36" s="35"/>
      <c r="I36" s="132">
        <v>0.15</v>
      </c>
      <c r="J36" s="131">
        <f>ROUND(((SUM(BF122:BF127))*I36),  2)</f>
        <v>0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1" t="s">
        <v>40</v>
      </c>
      <c r="E37" s="121" t="s">
        <v>43</v>
      </c>
      <c r="F37" s="131">
        <f>ROUND((SUM(BG122:BG127)),  2)</f>
        <v>0</v>
      </c>
      <c r="G37" s="35"/>
      <c r="H37" s="35"/>
      <c r="I37" s="132">
        <v>0.21</v>
      </c>
      <c r="J37" s="131">
        <f>0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1" t="s">
        <v>44</v>
      </c>
      <c r="F38" s="131">
        <f>ROUND((SUM(BH122:BH127)),  2)</f>
        <v>0</v>
      </c>
      <c r="G38" s="35"/>
      <c r="H38" s="35"/>
      <c r="I38" s="132">
        <v>0.15</v>
      </c>
      <c r="J38" s="131">
        <f>0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1" t="s">
        <v>45</v>
      </c>
      <c r="F39" s="131">
        <f>ROUND((SUM(BI122:BI127)),  2)</f>
        <v>0</v>
      </c>
      <c r="G39" s="35"/>
      <c r="H39" s="35"/>
      <c r="I39" s="132">
        <v>0</v>
      </c>
      <c r="J39" s="131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46</v>
      </c>
      <c r="E41" s="135"/>
      <c r="F41" s="135"/>
      <c r="G41" s="136" t="s">
        <v>47</v>
      </c>
      <c r="H41" s="137" t="s">
        <v>48</v>
      </c>
      <c r="I41" s="135"/>
      <c r="J41" s="138">
        <f>SUM(J32:J39)</f>
        <v>0</v>
      </c>
      <c r="K41" s="139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23.25" customHeight="1">
      <c r="A87" s="35"/>
      <c r="B87" s="36"/>
      <c r="C87" s="37"/>
      <c r="D87" s="37"/>
      <c r="E87" s="336" t="s">
        <v>1198</v>
      </c>
      <c r="F87" s="338"/>
      <c r="G87" s="338"/>
      <c r="H87" s="338"/>
      <c r="I87" s="37"/>
      <c r="J87" s="37"/>
      <c r="K87" s="37"/>
      <c r="L87" s="5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138</v>
      </c>
      <c r="D88" s="37"/>
      <c r="E88" s="37"/>
      <c r="F88" s="37"/>
      <c r="G88" s="37"/>
      <c r="H88" s="37"/>
      <c r="I88" s="37"/>
      <c r="J88" s="37"/>
      <c r="K88" s="37"/>
      <c r="L88" s="5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30" customHeight="1">
      <c r="A89" s="35"/>
      <c r="B89" s="36"/>
      <c r="C89" s="37"/>
      <c r="D89" s="37"/>
      <c r="E89" s="288" t="str">
        <f>E11</f>
        <v>02 - SO 501-02  PILÍŘKY PRO HUP A ELEKTROMĚROVÉ PILÍŘE</v>
      </c>
      <c r="F89" s="338"/>
      <c r="G89" s="338"/>
      <c r="H89" s="338"/>
      <c r="I89" s="37"/>
      <c r="J89" s="37"/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Ústí nad Orlicí</v>
      </c>
      <c r="G91" s="37"/>
      <c r="H91" s="37"/>
      <c r="I91" s="30" t="s">
        <v>22</v>
      </c>
      <c r="J91" s="68" t="str">
        <f>IF(J14="","",J14)</f>
        <v>20. 2. 2023</v>
      </c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30" t="s">
        <v>30</v>
      </c>
      <c r="J93" s="33" t="str">
        <f>E23</f>
        <v>Ing. Pravec František</v>
      </c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33</v>
      </c>
      <c r="J94" s="33" t="str">
        <f>E26</f>
        <v>Kašparová Věra</v>
      </c>
      <c r="K94" s="37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1" t="s">
        <v>142</v>
      </c>
      <c r="D96" s="152"/>
      <c r="E96" s="152"/>
      <c r="F96" s="152"/>
      <c r="G96" s="152"/>
      <c r="H96" s="152"/>
      <c r="I96" s="152"/>
      <c r="J96" s="153" t="s">
        <v>143</v>
      </c>
      <c r="K96" s="152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4" t="s">
        <v>144</v>
      </c>
      <c r="D98" s="37"/>
      <c r="E98" s="37"/>
      <c r="F98" s="37"/>
      <c r="G98" s="37"/>
      <c r="H98" s="37"/>
      <c r="I98" s="37"/>
      <c r="J98" s="86">
        <f>J122</f>
        <v>0</v>
      </c>
      <c r="K98" s="37"/>
      <c r="L98" s="5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145</v>
      </c>
    </row>
    <row r="99" spans="1:47" s="9" customFormat="1" ht="24.95" customHeight="1">
      <c r="B99" s="155"/>
      <c r="C99" s="156"/>
      <c r="D99" s="157" t="s">
        <v>1200</v>
      </c>
      <c r="E99" s="158"/>
      <c r="F99" s="158"/>
      <c r="G99" s="158"/>
      <c r="H99" s="158"/>
      <c r="I99" s="158"/>
      <c r="J99" s="159">
        <f>J123</f>
        <v>0</v>
      </c>
      <c r="K99" s="156"/>
      <c r="L99" s="160"/>
    </row>
    <row r="100" spans="1:47" s="10" customFormat="1" ht="19.899999999999999" customHeight="1">
      <c r="B100" s="161"/>
      <c r="C100" s="106"/>
      <c r="D100" s="162" t="s">
        <v>1201</v>
      </c>
      <c r="E100" s="163"/>
      <c r="F100" s="163"/>
      <c r="G100" s="163"/>
      <c r="H100" s="163"/>
      <c r="I100" s="163"/>
      <c r="J100" s="164">
        <f>J124</f>
        <v>0</v>
      </c>
      <c r="K100" s="106"/>
      <c r="L100" s="165"/>
    </row>
    <row r="101" spans="1:47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3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s="2" customFormat="1" ht="6.95" customHeight="1">
      <c r="A102" s="35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47" s="2" customFormat="1" ht="6.95" customHeight="1">
      <c r="A106" s="35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24.95" customHeight="1">
      <c r="A107" s="35"/>
      <c r="B107" s="36"/>
      <c r="C107" s="24" t="s">
        <v>148</v>
      </c>
      <c r="D107" s="37"/>
      <c r="E107" s="37"/>
      <c r="F107" s="37"/>
      <c r="G107" s="37"/>
      <c r="H107" s="37"/>
      <c r="I107" s="37"/>
      <c r="J107" s="37"/>
      <c r="K107" s="37"/>
      <c r="L107" s="53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3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3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6.5" customHeight="1">
      <c r="A110" s="35"/>
      <c r="B110" s="36"/>
      <c r="C110" s="37"/>
      <c r="D110" s="37"/>
      <c r="E110" s="336" t="str">
        <f>E7</f>
        <v>Veřejná infrastruktura Obytná zóna - NOVÁ DUKLA</v>
      </c>
      <c r="F110" s="337"/>
      <c r="G110" s="337"/>
      <c r="H110" s="337"/>
      <c r="I110" s="37"/>
      <c r="J110" s="37"/>
      <c r="K110" s="37"/>
      <c r="L110" s="53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1" customFormat="1" ht="12" customHeight="1">
      <c r="B111" s="22"/>
      <c r="C111" s="30" t="s">
        <v>136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pans="1:47" s="2" customFormat="1" ht="23.25" customHeight="1">
      <c r="A112" s="35"/>
      <c r="B112" s="36"/>
      <c r="C112" s="37"/>
      <c r="D112" s="37"/>
      <c r="E112" s="336" t="s">
        <v>1198</v>
      </c>
      <c r="F112" s="338"/>
      <c r="G112" s="338"/>
      <c r="H112" s="338"/>
      <c r="I112" s="37"/>
      <c r="J112" s="37"/>
      <c r="K112" s="37"/>
      <c r="L112" s="53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138</v>
      </c>
      <c r="D113" s="37"/>
      <c r="E113" s="37"/>
      <c r="F113" s="37"/>
      <c r="G113" s="37"/>
      <c r="H113" s="37"/>
      <c r="I113" s="37"/>
      <c r="J113" s="37"/>
      <c r="K113" s="37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30" customHeight="1">
      <c r="A114" s="35"/>
      <c r="B114" s="36"/>
      <c r="C114" s="37"/>
      <c r="D114" s="37"/>
      <c r="E114" s="288" t="str">
        <f>E11</f>
        <v>02 - SO 501-02  PILÍŘKY PRO HUP A ELEKTROMĚROVÉ PILÍŘE</v>
      </c>
      <c r="F114" s="338"/>
      <c r="G114" s="338"/>
      <c r="H114" s="338"/>
      <c r="I114" s="37"/>
      <c r="J114" s="37"/>
      <c r="K114" s="37"/>
      <c r="L114" s="53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3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F14</f>
        <v>Ústí nad Orlicí</v>
      </c>
      <c r="G116" s="37"/>
      <c r="H116" s="37"/>
      <c r="I116" s="30" t="s">
        <v>22</v>
      </c>
      <c r="J116" s="68" t="str">
        <f>IF(J14="","",J14)</f>
        <v>20. 2. 2023</v>
      </c>
      <c r="K116" s="37"/>
      <c r="L116" s="53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3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E17</f>
        <v xml:space="preserve"> </v>
      </c>
      <c r="G118" s="37"/>
      <c r="H118" s="37"/>
      <c r="I118" s="30" t="s">
        <v>30</v>
      </c>
      <c r="J118" s="33" t="str">
        <f>E23</f>
        <v>Ing. Pravec František</v>
      </c>
      <c r="K118" s="37"/>
      <c r="L118" s="53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28</v>
      </c>
      <c r="D119" s="37"/>
      <c r="E119" s="37"/>
      <c r="F119" s="28" t="str">
        <f>IF(E20="","",E20)</f>
        <v>Vyplň údaj</v>
      </c>
      <c r="G119" s="37"/>
      <c r="H119" s="37"/>
      <c r="I119" s="30" t="s">
        <v>33</v>
      </c>
      <c r="J119" s="33" t="str">
        <f>E26</f>
        <v>Kašparová Věra</v>
      </c>
      <c r="K119" s="37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6"/>
      <c r="B121" s="167"/>
      <c r="C121" s="168" t="s">
        <v>149</v>
      </c>
      <c r="D121" s="169" t="s">
        <v>61</v>
      </c>
      <c r="E121" s="169" t="s">
        <v>57</v>
      </c>
      <c r="F121" s="169" t="s">
        <v>58</v>
      </c>
      <c r="G121" s="169" t="s">
        <v>150</v>
      </c>
      <c r="H121" s="169" t="s">
        <v>151</v>
      </c>
      <c r="I121" s="169" t="s">
        <v>152</v>
      </c>
      <c r="J121" s="169" t="s">
        <v>143</v>
      </c>
      <c r="K121" s="170" t="s">
        <v>153</v>
      </c>
      <c r="L121" s="171"/>
      <c r="M121" s="77" t="s">
        <v>1</v>
      </c>
      <c r="N121" s="78" t="s">
        <v>40</v>
      </c>
      <c r="O121" s="78" t="s">
        <v>154</v>
      </c>
      <c r="P121" s="78" t="s">
        <v>155</v>
      </c>
      <c r="Q121" s="78" t="s">
        <v>156</v>
      </c>
      <c r="R121" s="78" t="s">
        <v>157</v>
      </c>
      <c r="S121" s="78" t="s">
        <v>158</v>
      </c>
      <c r="T121" s="79" t="s">
        <v>159</v>
      </c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</row>
    <row r="122" spans="1:65" s="2" customFormat="1" ht="22.9" customHeight="1">
      <c r="A122" s="35"/>
      <c r="B122" s="36"/>
      <c r="C122" s="84" t="s">
        <v>160</v>
      </c>
      <c r="D122" s="37"/>
      <c r="E122" s="37"/>
      <c r="F122" s="37"/>
      <c r="G122" s="37"/>
      <c r="H122" s="37"/>
      <c r="I122" s="37"/>
      <c r="J122" s="172">
        <f>BK122</f>
        <v>0</v>
      </c>
      <c r="K122" s="37"/>
      <c r="L122" s="40"/>
      <c r="M122" s="80"/>
      <c r="N122" s="173"/>
      <c r="O122" s="81"/>
      <c r="P122" s="174">
        <f>P123</f>
        <v>0</v>
      </c>
      <c r="Q122" s="81"/>
      <c r="R122" s="174">
        <f>R123</f>
        <v>0</v>
      </c>
      <c r="S122" s="81"/>
      <c r="T122" s="175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75</v>
      </c>
      <c r="AU122" s="18" t="s">
        <v>145</v>
      </c>
      <c r="BK122" s="176">
        <f>BK123</f>
        <v>0</v>
      </c>
    </row>
    <row r="123" spans="1:65" s="12" customFormat="1" ht="25.9" customHeight="1">
      <c r="B123" s="177"/>
      <c r="C123" s="178"/>
      <c r="D123" s="179" t="s">
        <v>75</v>
      </c>
      <c r="E123" s="180" t="s">
        <v>311</v>
      </c>
      <c r="F123" s="180" t="s">
        <v>1202</v>
      </c>
      <c r="G123" s="178"/>
      <c r="H123" s="178"/>
      <c r="I123" s="181"/>
      <c r="J123" s="182">
        <f>BK123</f>
        <v>0</v>
      </c>
      <c r="K123" s="178"/>
      <c r="L123" s="183"/>
      <c r="M123" s="184"/>
      <c r="N123" s="185"/>
      <c r="O123" s="185"/>
      <c r="P123" s="186">
        <f>P124</f>
        <v>0</v>
      </c>
      <c r="Q123" s="185"/>
      <c r="R123" s="186">
        <f>R124</f>
        <v>0</v>
      </c>
      <c r="S123" s="185"/>
      <c r="T123" s="187">
        <f>T124</f>
        <v>0</v>
      </c>
      <c r="AR123" s="188" t="s">
        <v>97</v>
      </c>
      <c r="AT123" s="189" t="s">
        <v>75</v>
      </c>
      <c r="AU123" s="189" t="s">
        <v>76</v>
      </c>
      <c r="AY123" s="188" t="s">
        <v>163</v>
      </c>
      <c r="BK123" s="190">
        <f>BK124</f>
        <v>0</v>
      </c>
    </row>
    <row r="124" spans="1:65" s="12" customFormat="1" ht="22.9" customHeight="1">
      <c r="B124" s="177"/>
      <c r="C124" s="178"/>
      <c r="D124" s="179" t="s">
        <v>75</v>
      </c>
      <c r="E124" s="191" t="s">
        <v>1203</v>
      </c>
      <c r="F124" s="191" t="s">
        <v>1204</v>
      </c>
      <c r="G124" s="178"/>
      <c r="H124" s="178"/>
      <c r="I124" s="181"/>
      <c r="J124" s="192">
        <f>BK124</f>
        <v>0</v>
      </c>
      <c r="K124" s="178"/>
      <c r="L124" s="183"/>
      <c r="M124" s="184"/>
      <c r="N124" s="185"/>
      <c r="O124" s="185"/>
      <c r="P124" s="186">
        <f>SUM(P125:P127)</f>
        <v>0</v>
      </c>
      <c r="Q124" s="185"/>
      <c r="R124" s="186">
        <f>SUM(R125:R127)</f>
        <v>0</v>
      </c>
      <c r="S124" s="185"/>
      <c r="T124" s="187">
        <f>SUM(T125:T127)</f>
        <v>0</v>
      </c>
      <c r="AR124" s="188" t="s">
        <v>97</v>
      </c>
      <c r="AT124" s="189" t="s">
        <v>75</v>
      </c>
      <c r="AU124" s="189" t="s">
        <v>83</v>
      </c>
      <c r="AY124" s="188" t="s">
        <v>163</v>
      </c>
      <c r="BK124" s="190">
        <f>SUM(BK125:BK127)</f>
        <v>0</v>
      </c>
    </row>
    <row r="125" spans="1:65" s="2" customFormat="1" ht="24.2" customHeight="1">
      <c r="A125" s="35"/>
      <c r="B125" s="36"/>
      <c r="C125" s="193" t="s">
        <v>83</v>
      </c>
      <c r="D125" s="193" t="s">
        <v>165</v>
      </c>
      <c r="E125" s="194" t="s">
        <v>1205</v>
      </c>
      <c r="F125" s="195" t="s">
        <v>129</v>
      </c>
      <c r="G125" s="196" t="s">
        <v>167</v>
      </c>
      <c r="H125" s="197">
        <v>1</v>
      </c>
      <c r="I125" s="198"/>
      <c r="J125" s="199">
        <f>ROUND(I125*H125,2)</f>
        <v>0</v>
      </c>
      <c r="K125" s="195" t="s">
        <v>1</v>
      </c>
      <c r="L125" s="40"/>
      <c r="M125" s="200" t="s">
        <v>1</v>
      </c>
      <c r="N125" s="201" t="s">
        <v>43</v>
      </c>
      <c r="O125" s="73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549</v>
      </c>
      <c r="AT125" s="204" t="s">
        <v>165</v>
      </c>
      <c r="AU125" s="204" t="s">
        <v>85</v>
      </c>
      <c r="AY125" s="18" t="s">
        <v>163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111</v>
      </c>
      <c r="BK125" s="205">
        <f>ROUND(I125*H125,2)</f>
        <v>0</v>
      </c>
      <c r="BL125" s="18" t="s">
        <v>549</v>
      </c>
      <c r="BM125" s="204" t="s">
        <v>1206</v>
      </c>
    </row>
    <row r="126" spans="1:65" s="13" customFormat="1" ht="22.5">
      <c r="B126" s="206"/>
      <c r="C126" s="207"/>
      <c r="D126" s="208" t="s">
        <v>169</v>
      </c>
      <c r="E126" s="209" t="s">
        <v>1</v>
      </c>
      <c r="F126" s="210" t="s">
        <v>1209</v>
      </c>
      <c r="G126" s="207"/>
      <c r="H126" s="209" t="s">
        <v>1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169</v>
      </c>
      <c r="AU126" s="216" t="s">
        <v>85</v>
      </c>
      <c r="AV126" s="13" t="s">
        <v>83</v>
      </c>
      <c r="AW126" s="13" t="s">
        <v>32</v>
      </c>
      <c r="AX126" s="13" t="s">
        <v>76</v>
      </c>
      <c r="AY126" s="216" t="s">
        <v>163</v>
      </c>
    </row>
    <row r="127" spans="1:65" s="14" customFormat="1" ht="11.25">
      <c r="B127" s="217"/>
      <c r="C127" s="218"/>
      <c r="D127" s="208" t="s">
        <v>169</v>
      </c>
      <c r="E127" s="219" t="s">
        <v>1</v>
      </c>
      <c r="F127" s="220" t="s">
        <v>83</v>
      </c>
      <c r="G127" s="218"/>
      <c r="H127" s="221">
        <v>1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169</v>
      </c>
      <c r="AU127" s="227" t="s">
        <v>85</v>
      </c>
      <c r="AV127" s="14" t="s">
        <v>85</v>
      </c>
      <c r="AW127" s="14" t="s">
        <v>32</v>
      </c>
      <c r="AX127" s="14" t="s">
        <v>83</v>
      </c>
      <c r="AY127" s="227" t="s">
        <v>163</v>
      </c>
    </row>
    <row r="128" spans="1:65" s="2" customFormat="1" ht="6.95" customHeight="1">
      <c r="A128" s="35"/>
      <c r="B128" s="56"/>
      <c r="C128" s="57"/>
      <c r="D128" s="57"/>
      <c r="E128" s="57"/>
      <c r="F128" s="57"/>
      <c r="G128" s="57"/>
      <c r="H128" s="57"/>
      <c r="I128" s="57"/>
      <c r="J128" s="57"/>
      <c r="K128" s="57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password="CC35" sheet="1" objects="1" scenarios="1" formatColumns="0" formatRows="0" autoFilter="0"/>
  <autoFilter ref="C121:K127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134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</row>
    <row r="4" spans="1:4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1" t="s">
        <v>16</v>
      </c>
      <c r="L6" s="21"/>
    </row>
    <row r="7" spans="1:4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</row>
    <row r="8" spans="1:46" s="2" customFormat="1" ht="12" customHeight="1">
      <c r="A8" s="35"/>
      <c r="B8" s="40"/>
      <c r="C8" s="35"/>
      <c r="D8" s="121" t="s">
        <v>136</v>
      </c>
      <c r="E8" s="35"/>
      <c r="F8" s="35"/>
      <c r="G8" s="35"/>
      <c r="H8" s="35"/>
      <c r="I8" s="35"/>
      <c r="J8" s="35"/>
      <c r="K8" s="35"/>
      <c r="L8" s="5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2" t="s">
        <v>1210</v>
      </c>
      <c r="F9" s="331"/>
      <c r="G9" s="331"/>
      <c r="H9" s="331"/>
      <c r="I9" s="35"/>
      <c r="J9" s="35"/>
      <c r="K9" s="35"/>
      <c r="L9" s="5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1" t="s">
        <v>18</v>
      </c>
      <c r="E11" s="35"/>
      <c r="F11" s="112" t="s">
        <v>1</v>
      </c>
      <c r="G11" s="35"/>
      <c r="H11" s="35"/>
      <c r="I11" s="121" t="s">
        <v>19</v>
      </c>
      <c r="J11" s="112" t="s">
        <v>1</v>
      </c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1" t="s">
        <v>20</v>
      </c>
      <c r="E12" s="35"/>
      <c r="F12" s="112" t="s">
        <v>21</v>
      </c>
      <c r="G12" s="35"/>
      <c r="H12" s="35"/>
      <c r="I12" s="121" t="s">
        <v>22</v>
      </c>
      <c r="J12" s="122" t="str">
        <f>'Rekapitulace stavby'!AN8</f>
        <v>20. 2. 2023</v>
      </c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1" t="s">
        <v>24</v>
      </c>
      <c r="E14" s="35"/>
      <c r="F14" s="35"/>
      <c r="G14" s="35"/>
      <c r="H14" s="35"/>
      <c r="I14" s="121" t="s">
        <v>25</v>
      </c>
      <c r="J14" s="112" t="str">
        <f>IF('Rekapitulace stavby'!AN10="","",'Rekapitulace stavby'!AN10)</f>
        <v/>
      </c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2" t="str">
        <f>IF('Rekapitulace stavby'!E11="","",'Rekapitulace stavby'!E11)</f>
        <v xml:space="preserve"> </v>
      </c>
      <c r="F15" s="35"/>
      <c r="G15" s="35"/>
      <c r="H15" s="35"/>
      <c r="I15" s="121" t="s">
        <v>27</v>
      </c>
      <c r="J15" s="112" t="str">
        <f>IF('Rekapitulace stavby'!AN11="","",'Rekapitulace stavby'!AN11)</f>
        <v/>
      </c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1" t="s">
        <v>28</v>
      </c>
      <c r="E17" s="35"/>
      <c r="F17" s="35"/>
      <c r="G17" s="35"/>
      <c r="H17" s="35"/>
      <c r="I17" s="121" t="s">
        <v>25</v>
      </c>
      <c r="J17" s="31" t="str">
        <f>'Rekapitulace stavby'!AN13</f>
        <v>Vyplň údaj</v>
      </c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3" t="str">
        <f>'Rekapitulace stavby'!E14</f>
        <v>Vyplň údaj</v>
      </c>
      <c r="F18" s="334"/>
      <c r="G18" s="334"/>
      <c r="H18" s="334"/>
      <c r="I18" s="121" t="s">
        <v>27</v>
      </c>
      <c r="J18" s="31" t="str">
        <f>'Rekapitulace stavby'!AN14</f>
        <v>Vyplň údaj</v>
      </c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1" t="s">
        <v>30</v>
      </c>
      <c r="E20" s="35"/>
      <c r="F20" s="35"/>
      <c r="G20" s="35"/>
      <c r="H20" s="35"/>
      <c r="I20" s="121" t="s">
        <v>25</v>
      </c>
      <c r="J20" s="112" t="s">
        <v>1</v>
      </c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2" t="s">
        <v>31</v>
      </c>
      <c r="F21" s="35"/>
      <c r="G21" s="35"/>
      <c r="H21" s="35"/>
      <c r="I21" s="121" t="s">
        <v>27</v>
      </c>
      <c r="J21" s="112" t="s">
        <v>1</v>
      </c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1" t="s">
        <v>33</v>
      </c>
      <c r="E23" s="35"/>
      <c r="F23" s="35"/>
      <c r="G23" s="35"/>
      <c r="H23" s="35"/>
      <c r="I23" s="121" t="s">
        <v>25</v>
      </c>
      <c r="J23" s="112" t="s">
        <v>1</v>
      </c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2" t="s">
        <v>34</v>
      </c>
      <c r="F24" s="35"/>
      <c r="G24" s="35"/>
      <c r="H24" s="35"/>
      <c r="I24" s="121" t="s">
        <v>27</v>
      </c>
      <c r="J24" s="112" t="s">
        <v>1</v>
      </c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1" t="s">
        <v>35</v>
      </c>
      <c r="E26" s="35"/>
      <c r="F26" s="35"/>
      <c r="G26" s="35"/>
      <c r="H26" s="35"/>
      <c r="I26" s="35"/>
      <c r="J26" s="35"/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3"/>
      <c r="B27" s="124"/>
      <c r="C27" s="123"/>
      <c r="D27" s="123"/>
      <c r="E27" s="335" t="s">
        <v>1</v>
      </c>
      <c r="F27" s="335"/>
      <c r="G27" s="335"/>
      <c r="H27" s="335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6"/>
      <c r="E29" s="126"/>
      <c r="F29" s="126"/>
      <c r="G29" s="126"/>
      <c r="H29" s="126"/>
      <c r="I29" s="126"/>
      <c r="J29" s="126"/>
      <c r="K29" s="126"/>
      <c r="L29" s="5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7" t="s">
        <v>36</v>
      </c>
      <c r="E30" s="35"/>
      <c r="F30" s="35"/>
      <c r="G30" s="35"/>
      <c r="H30" s="35"/>
      <c r="I30" s="35"/>
      <c r="J30" s="128">
        <f>ROUND(J121, 2)</f>
        <v>0</v>
      </c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6"/>
      <c r="E31" s="126"/>
      <c r="F31" s="126"/>
      <c r="G31" s="126"/>
      <c r="H31" s="126"/>
      <c r="I31" s="126"/>
      <c r="J31" s="126"/>
      <c r="K31" s="126"/>
      <c r="L31" s="5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9" t="s">
        <v>38</v>
      </c>
      <c r="G32" s="35"/>
      <c r="H32" s="35"/>
      <c r="I32" s="129" t="s">
        <v>37</v>
      </c>
      <c r="J32" s="129" t="s">
        <v>39</v>
      </c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40</v>
      </c>
      <c r="E33" s="121" t="s">
        <v>41</v>
      </c>
      <c r="F33" s="131">
        <f>ROUND((SUM(BE121:BE148)),  2)</f>
        <v>0</v>
      </c>
      <c r="G33" s="35"/>
      <c r="H33" s="35"/>
      <c r="I33" s="132">
        <v>0.21</v>
      </c>
      <c r="J33" s="131">
        <f>ROUND(((SUM(BE121:BE148))*I33),  2)</f>
        <v>0</v>
      </c>
      <c r="K33" s="35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21" t="s">
        <v>42</v>
      </c>
      <c r="F34" s="131">
        <f>ROUND((SUM(BF121:BF148)),  2)</f>
        <v>0</v>
      </c>
      <c r="G34" s="35"/>
      <c r="H34" s="35"/>
      <c r="I34" s="132">
        <v>0.15</v>
      </c>
      <c r="J34" s="131">
        <f>ROUND(((SUM(BF121:BF148))*I34),  2)</f>
        <v>0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1" t="s">
        <v>40</v>
      </c>
      <c r="E35" s="121" t="s">
        <v>43</v>
      </c>
      <c r="F35" s="131">
        <f>ROUND((SUM(BG121:BG148)),  2)</f>
        <v>0</v>
      </c>
      <c r="G35" s="35"/>
      <c r="H35" s="35"/>
      <c r="I35" s="132">
        <v>0.21</v>
      </c>
      <c r="J35" s="131">
        <f>0</f>
        <v>0</v>
      </c>
      <c r="K35" s="35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1" t="s">
        <v>44</v>
      </c>
      <c r="F36" s="131">
        <f>ROUND((SUM(BH121:BH148)),  2)</f>
        <v>0</v>
      </c>
      <c r="G36" s="35"/>
      <c r="H36" s="35"/>
      <c r="I36" s="132">
        <v>0.15</v>
      </c>
      <c r="J36" s="131">
        <f>0</f>
        <v>0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1" t="s">
        <v>45</v>
      </c>
      <c r="F37" s="131">
        <f>ROUND((SUM(BI121:BI148)),  2)</f>
        <v>0</v>
      </c>
      <c r="G37" s="35"/>
      <c r="H37" s="35"/>
      <c r="I37" s="132">
        <v>0</v>
      </c>
      <c r="J37" s="131">
        <f>0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46</v>
      </c>
      <c r="E39" s="135"/>
      <c r="F39" s="135"/>
      <c r="G39" s="136" t="s">
        <v>47</v>
      </c>
      <c r="H39" s="137" t="s">
        <v>48</v>
      </c>
      <c r="I39" s="135"/>
      <c r="J39" s="138">
        <f>SUM(J30:J37)</f>
        <v>0</v>
      </c>
      <c r="K39" s="139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136</v>
      </c>
      <c r="D86" s="37"/>
      <c r="E86" s="37"/>
      <c r="F86" s="37"/>
      <c r="G86" s="37"/>
      <c r="H86" s="37"/>
      <c r="I86" s="37"/>
      <c r="J86" s="37"/>
      <c r="K86" s="37"/>
      <c r="L86" s="5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8" t="str">
        <f>E9</f>
        <v xml:space="preserve">VRN - Vedlejší náklady stavby </v>
      </c>
      <c r="F87" s="338"/>
      <c r="G87" s="338"/>
      <c r="H87" s="338"/>
      <c r="I87" s="37"/>
      <c r="J87" s="37"/>
      <c r="K87" s="37"/>
      <c r="L87" s="5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Ústí nad Orlicí</v>
      </c>
      <c r="G89" s="37"/>
      <c r="H89" s="37"/>
      <c r="I89" s="30" t="s">
        <v>22</v>
      </c>
      <c r="J89" s="68" t="str">
        <f>IF(J12="","",J12)</f>
        <v>20. 2. 2023</v>
      </c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30</v>
      </c>
      <c r="J91" s="33" t="str">
        <f>E21</f>
        <v>Ing. Pravec František</v>
      </c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33</v>
      </c>
      <c r="J92" s="33" t="str">
        <f>E24</f>
        <v>Kašparová Věra</v>
      </c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1" t="s">
        <v>142</v>
      </c>
      <c r="D94" s="152"/>
      <c r="E94" s="152"/>
      <c r="F94" s="152"/>
      <c r="G94" s="152"/>
      <c r="H94" s="152"/>
      <c r="I94" s="152"/>
      <c r="J94" s="153" t="s">
        <v>143</v>
      </c>
      <c r="K94" s="152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4" t="s">
        <v>144</v>
      </c>
      <c r="D96" s="37"/>
      <c r="E96" s="37"/>
      <c r="F96" s="37"/>
      <c r="G96" s="37"/>
      <c r="H96" s="37"/>
      <c r="I96" s="37"/>
      <c r="J96" s="86">
        <f>J121</f>
        <v>0</v>
      </c>
      <c r="K96" s="37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145</v>
      </c>
    </row>
    <row r="97" spans="1:31" s="9" customFormat="1" ht="24.95" customHeight="1">
      <c r="B97" s="155"/>
      <c r="C97" s="156"/>
      <c r="D97" s="157" t="s">
        <v>1211</v>
      </c>
      <c r="E97" s="158"/>
      <c r="F97" s="158"/>
      <c r="G97" s="158"/>
      <c r="H97" s="158"/>
      <c r="I97" s="158"/>
      <c r="J97" s="159">
        <f>J122</f>
        <v>0</v>
      </c>
      <c r="K97" s="156"/>
      <c r="L97" s="160"/>
    </row>
    <row r="98" spans="1:31" s="10" customFormat="1" ht="19.899999999999999" customHeight="1">
      <c r="B98" s="161"/>
      <c r="C98" s="106"/>
      <c r="D98" s="162" t="s">
        <v>1212</v>
      </c>
      <c r="E98" s="163"/>
      <c r="F98" s="163"/>
      <c r="G98" s="163"/>
      <c r="H98" s="163"/>
      <c r="I98" s="163"/>
      <c r="J98" s="164">
        <f>J123</f>
        <v>0</v>
      </c>
      <c r="K98" s="106"/>
      <c r="L98" s="165"/>
    </row>
    <row r="99" spans="1:31" s="10" customFormat="1" ht="19.899999999999999" customHeight="1">
      <c r="B99" s="161"/>
      <c r="C99" s="106"/>
      <c r="D99" s="162" t="s">
        <v>1213</v>
      </c>
      <c r="E99" s="163"/>
      <c r="F99" s="163"/>
      <c r="G99" s="163"/>
      <c r="H99" s="163"/>
      <c r="I99" s="163"/>
      <c r="J99" s="164">
        <f>J136</f>
        <v>0</v>
      </c>
      <c r="K99" s="106"/>
      <c r="L99" s="165"/>
    </row>
    <row r="100" spans="1:31" s="10" customFormat="1" ht="19.899999999999999" customHeight="1">
      <c r="B100" s="161"/>
      <c r="C100" s="106"/>
      <c r="D100" s="162" t="s">
        <v>1214</v>
      </c>
      <c r="E100" s="163"/>
      <c r="F100" s="163"/>
      <c r="G100" s="163"/>
      <c r="H100" s="163"/>
      <c r="I100" s="163"/>
      <c r="J100" s="164">
        <f>J141</f>
        <v>0</v>
      </c>
      <c r="K100" s="106"/>
      <c r="L100" s="165"/>
    </row>
    <row r="101" spans="1:31" s="10" customFormat="1" ht="19.899999999999999" customHeight="1">
      <c r="B101" s="161"/>
      <c r="C101" s="106"/>
      <c r="D101" s="162" t="s">
        <v>1215</v>
      </c>
      <c r="E101" s="163"/>
      <c r="F101" s="163"/>
      <c r="G101" s="163"/>
      <c r="H101" s="163"/>
      <c r="I101" s="163"/>
      <c r="J101" s="164">
        <f>J145</f>
        <v>0</v>
      </c>
      <c r="K101" s="106"/>
      <c r="L101" s="165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3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3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3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148</v>
      </c>
      <c r="D108" s="37"/>
      <c r="E108" s="37"/>
      <c r="F108" s="37"/>
      <c r="G108" s="37"/>
      <c r="H108" s="37"/>
      <c r="I108" s="37"/>
      <c r="J108" s="37"/>
      <c r="K108" s="37"/>
      <c r="L108" s="53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3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3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36" t="str">
        <f>E7</f>
        <v>Veřejná infrastruktura Obytná zóna - NOVÁ DUKLA</v>
      </c>
      <c r="F111" s="337"/>
      <c r="G111" s="337"/>
      <c r="H111" s="337"/>
      <c r="I111" s="37"/>
      <c r="J111" s="37"/>
      <c r="K111" s="37"/>
      <c r="L111" s="53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136</v>
      </c>
      <c r="D112" s="37"/>
      <c r="E112" s="37"/>
      <c r="F112" s="37"/>
      <c r="G112" s="37"/>
      <c r="H112" s="37"/>
      <c r="I112" s="37"/>
      <c r="J112" s="37"/>
      <c r="K112" s="37"/>
      <c r="L112" s="53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88" t="str">
        <f>E9</f>
        <v xml:space="preserve">VRN - Vedlejší náklady stavby </v>
      </c>
      <c r="F113" s="338"/>
      <c r="G113" s="338"/>
      <c r="H113" s="338"/>
      <c r="I113" s="37"/>
      <c r="J113" s="37"/>
      <c r="K113" s="37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3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>Ústí nad Orlicí</v>
      </c>
      <c r="G115" s="37"/>
      <c r="H115" s="37"/>
      <c r="I115" s="30" t="s">
        <v>22</v>
      </c>
      <c r="J115" s="68" t="str">
        <f>IF(J12="","",J12)</f>
        <v>20. 2. 2023</v>
      </c>
      <c r="K115" s="37"/>
      <c r="L115" s="53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3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24</v>
      </c>
      <c r="D117" s="37"/>
      <c r="E117" s="37"/>
      <c r="F117" s="28" t="str">
        <f>E15</f>
        <v xml:space="preserve"> </v>
      </c>
      <c r="G117" s="37"/>
      <c r="H117" s="37"/>
      <c r="I117" s="30" t="s">
        <v>30</v>
      </c>
      <c r="J117" s="33" t="str">
        <f>E21</f>
        <v>Ing. Pravec František</v>
      </c>
      <c r="K117" s="37"/>
      <c r="L117" s="53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28</v>
      </c>
      <c r="D118" s="37"/>
      <c r="E118" s="37"/>
      <c r="F118" s="28" t="str">
        <f>IF(E18="","",E18)</f>
        <v>Vyplň údaj</v>
      </c>
      <c r="G118" s="37"/>
      <c r="H118" s="37"/>
      <c r="I118" s="30" t="s">
        <v>33</v>
      </c>
      <c r="J118" s="33" t="str">
        <f>E24</f>
        <v>Kašparová Věra</v>
      </c>
      <c r="K118" s="37"/>
      <c r="L118" s="53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6"/>
      <c r="B120" s="167"/>
      <c r="C120" s="168" t="s">
        <v>149</v>
      </c>
      <c r="D120" s="169" t="s">
        <v>61</v>
      </c>
      <c r="E120" s="169" t="s">
        <v>57</v>
      </c>
      <c r="F120" s="169" t="s">
        <v>58</v>
      </c>
      <c r="G120" s="169" t="s">
        <v>150</v>
      </c>
      <c r="H120" s="169" t="s">
        <v>151</v>
      </c>
      <c r="I120" s="169" t="s">
        <v>152</v>
      </c>
      <c r="J120" s="169" t="s">
        <v>143</v>
      </c>
      <c r="K120" s="170" t="s">
        <v>153</v>
      </c>
      <c r="L120" s="171"/>
      <c r="M120" s="77" t="s">
        <v>1</v>
      </c>
      <c r="N120" s="78" t="s">
        <v>40</v>
      </c>
      <c r="O120" s="78" t="s">
        <v>154</v>
      </c>
      <c r="P120" s="78" t="s">
        <v>155</v>
      </c>
      <c r="Q120" s="78" t="s">
        <v>156</v>
      </c>
      <c r="R120" s="78" t="s">
        <v>157</v>
      </c>
      <c r="S120" s="78" t="s">
        <v>158</v>
      </c>
      <c r="T120" s="79" t="s">
        <v>159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5"/>
      <c r="B121" s="36"/>
      <c r="C121" s="84" t="s">
        <v>160</v>
      </c>
      <c r="D121" s="37"/>
      <c r="E121" s="37"/>
      <c r="F121" s="37"/>
      <c r="G121" s="37"/>
      <c r="H121" s="37"/>
      <c r="I121" s="37"/>
      <c r="J121" s="172">
        <f>BK121</f>
        <v>0</v>
      </c>
      <c r="K121" s="37"/>
      <c r="L121" s="40"/>
      <c r="M121" s="80"/>
      <c r="N121" s="173"/>
      <c r="O121" s="81"/>
      <c r="P121" s="174">
        <f>P122</f>
        <v>0</v>
      </c>
      <c r="Q121" s="81"/>
      <c r="R121" s="174">
        <f>R122</f>
        <v>0</v>
      </c>
      <c r="S121" s="81"/>
      <c r="T121" s="175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75</v>
      </c>
      <c r="AU121" s="18" t="s">
        <v>145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75</v>
      </c>
      <c r="E122" s="180" t="s">
        <v>131</v>
      </c>
      <c r="F122" s="180" t="s">
        <v>1216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P123+P136+P141+P145</f>
        <v>0</v>
      </c>
      <c r="Q122" s="185"/>
      <c r="R122" s="186">
        <f>R123+R136+R141+R145</f>
        <v>0</v>
      </c>
      <c r="S122" s="185"/>
      <c r="T122" s="187">
        <f>T123+T136+T141+T145</f>
        <v>0</v>
      </c>
      <c r="AR122" s="188" t="s">
        <v>119</v>
      </c>
      <c r="AT122" s="189" t="s">
        <v>75</v>
      </c>
      <c r="AU122" s="189" t="s">
        <v>76</v>
      </c>
      <c r="AY122" s="188" t="s">
        <v>163</v>
      </c>
      <c r="BK122" s="190">
        <f>BK123+BK136+BK141+BK145</f>
        <v>0</v>
      </c>
    </row>
    <row r="123" spans="1:65" s="12" customFormat="1" ht="22.9" customHeight="1">
      <c r="B123" s="177"/>
      <c r="C123" s="178"/>
      <c r="D123" s="179" t="s">
        <v>75</v>
      </c>
      <c r="E123" s="191" t="s">
        <v>76</v>
      </c>
      <c r="F123" s="191" t="s">
        <v>1217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SUM(P124:P135)</f>
        <v>0</v>
      </c>
      <c r="Q123" s="185"/>
      <c r="R123" s="186">
        <f>SUM(R124:R135)</f>
        <v>0</v>
      </c>
      <c r="S123" s="185"/>
      <c r="T123" s="187">
        <f>SUM(T124:T135)</f>
        <v>0</v>
      </c>
      <c r="AR123" s="188" t="s">
        <v>119</v>
      </c>
      <c r="AT123" s="189" t="s">
        <v>75</v>
      </c>
      <c r="AU123" s="189" t="s">
        <v>83</v>
      </c>
      <c r="AY123" s="188" t="s">
        <v>163</v>
      </c>
      <c r="BK123" s="190">
        <f>SUM(BK124:BK135)</f>
        <v>0</v>
      </c>
    </row>
    <row r="124" spans="1:65" s="2" customFormat="1" ht="16.5" customHeight="1">
      <c r="A124" s="35"/>
      <c r="B124" s="36"/>
      <c r="C124" s="193" t="s">
        <v>83</v>
      </c>
      <c r="D124" s="193" t="s">
        <v>165</v>
      </c>
      <c r="E124" s="194" t="s">
        <v>1218</v>
      </c>
      <c r="F124" s="195" t="s">
        <v>1219</v>
      </c>
      <c r="G124" s="196" t="s">
        <v>1220</v>
      </c>
      <c r="H124" s="197">
        <v>1</v>
      </c>
      <c r="I124" s="198"/>
      <c r="J124" s="199">
        <f>ROUND(I124*H124,2)</f>
        <v>0</v>
      </c>
      <c r="K124" s="195" t="s">
        <v>1</v>
      </c>
      <c r="L124" s="40"/>
      <c r="M124" s="200" t="s">
        <v>1</v>
      </c>
      <c r="N124" s="201" t="s">
        <v>43</v>
      </c>
      <c r="O124" s="73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1221</v>
      </c>
      <c r="AT124" s="204" t="s">
        <v>165</v>
      </c>
      <c r="AU124" s="204" t="s">
        <v>85</v>
      </c>
      <c r="AY124" s="18" t="s">
        <v>163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8" t="s">
        <v>111</v>
      </c>
      <c r="BK124" s="205">
        <f>ROUND(I124*H124,2)</f>
        <v>0</v>
      </c>
      <c r="BL124" s="18" t="s">
        <v>1221</v>
      </c>
      <c r="BM124" s="204" t="s">
        <v>1222</v>
      </c>
    </row>
    <row r="125" spans="1:65" s="14" customFormat="1" ht="11.25">
      <c r="B125" s="217"/>
      <c r="C125" s="218"/>
      <c r="D125" s="208" t="s">
        <v>169</v>
      </c>
      <c r="E125" s="219" t="s">
        <v>1</v>
      </c>
      <c r="F125" s="220" t="s">
        <v>83</v>
      </c>
      <c r="G125" s="218"/>
      <c r="H125" s="221">
        <v>1</v>
      </c>
      <c r="I125" s="222"/>
      <c r="J125" s="218"/>
      <c r="K125" s="218"/>
      <c r="L125" s="223"/>
      <c r="M125" s="229"/>
      <c r="N125" s="230"/>
      <c r="O125" s="230"/>
      <c r="P125" s="230"/>
      <c r="Q125" s="230"/>
      <c r="R125" s="230"/>
      <c r="S125" s="230"/>
      <c r="T125" s="231"/>
      <c r="AT125" s="227" t="s">
        <v>169</v>
      </c>
      <c r="AU125" s="227" t="s">
        <v>85</v>
      </c>
      <c r="AV125" s="14" t="s">
        <v>85</v>
      </c>
      <c r="AW125" s="14" t="s">
        <v>32</v>
      </c>
      <c r="AX125" s="14" t="s">
        <v>83</v>
      </c>
      <c r="AY125" s="227" t="s">
        <v>163</v>
      </c>
    </row>
    <row r="126" spans="1:65" s="2" customFormat="1" ht="16.5" customHeight="1">
      <c r="A126" s="35"/>
      <c r="B126" s="36"/>
      <c r="C126" s="193" t="s">
        <v>85</v>
      </c>
      <c r="D126" s="193" t="s">
        <v>165</v>
      </c>
      <c r="E126" s="194" t="s">
        <v>1223</v>
      </c>
      <c r="F126" s="195" t="s">
        <v>1224</v>
      </c>
      <c r="G126" s="196" t="s">
        <v>1220</v>
      </c>
      <c r="H126" s="197">
        <v>1</v>
      </c>
      <c r="I126" s="198"/>
      <c r="J126" s="199">
        <f>ROUND(I126*H126,2)</f>
        <v>0</v>
      </c>
      <c r="K126" s="195" t="s">
        <v>1</v>
      </c>
      <c r="L126" s="40"/>
      <c r="M126" s="200" t="s">
        <v>1</v>
      </c>
      <c r="N126" s="201" t="s">
        <v>43</v>
      </c>
      <c r="O126" s="73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1221</v>
      </c>
      <c r="AT126" s="204" t="s">
        <v>165</v>
      </c>
      <c r="AU126" s="204" t="s">
        <v>85</v>
      </c>
      <c r="AY126" s="18" t="s">
        <v>163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8" t="s">
        <v>111</v>
      </c>
      <c r="BK126" s="205">
        <f>ROUND(I126*H126,2)</f>
        <v>0</v>
      </c>
      <c r="BL126" s="18" t="s">
        <v>1221</v>
      </c>
      <c r="BM126" s="204" t="s">
        <v>1225</v>
      </c>
    </row>
    <row r="127" spans="1:65" s="14" customFormat="1" ht="11.25">
      <c r="B127" s="217"/>
      <c r="C127" s="218"/>
      <c r="D127" s="208" t="s">
        <v>169</v>
      </c>
      <c r="E127" s="219" t="s">
        <v>1</v>
      </c>
      <c r="F127" s="220" t="s">
        <v>83</v>
      </c>
      <c r="G127" s="218"/>
      <c r="H127" s="221">
        <v>1</v>
      </c>
      <c r="I127" s="222"/>
      <c r="J127" s="218"/>
      <c r="K127" s="218"/>
      <c r="L127" s="223"/>
      <c r="M127" s="229"/>
      <c r="N127" s="230"/>
      <c r="O127" s="230"/>
      <c r="P127" s="230"/>
      <c r="Q127" s="230"/>
      <c r="R127" s="230"/>
      <c r="S127" s="230"/>
      <c r="T127" s="231"/>
      <c r="AT127" s="227" t="s">
        <v>169</v>
      </c>
      <c r="AU127" s="227" t="s">
        <v>85</v>
      </c>
      <c r="AV127" s="14" t="s">
        <v>85</v>
      </c>
      <c r="AW127" s="14" t="s">
        <v>32</v>
      </c>
      <c r="AX127" s="14" t="s">
        <v>83</v>
      </c>
      <c r="AY127" s="227" t="s">
        <v>163</v>
      </c>
    </row>
    <row r="128" spans="1:65" s="2" customFormat="1" ht="16.5" customHeight="1">
      <c r="A128" s="35"/>
      <c r="B128" s="36"/>
      <c r="C128" s="193" t="s">
        <v>97</v>
      </c>
      <c r="D128" s="193" t="s">
        <v>165</v>
      </c>
      <c r="E128" s="194" t="s">
        <v>1226</v>
      </c>
      <c r="F128" s="195" t="s">
        <v>1227</v>
      </c>
      <c r="G128" s="196" t="s">
        <v>1220</v>
      </c>
      <c r="H128" s="197">
        <v>1</v>
      </c>
      <c r="I128" s="198"/>
      <c r="J128" s="199">
        <f>ROUND(I128*H128,2)</f>
        <v>0</v>
      </c>
      <c r="K128" s="195" t="s">
        <v>1</v>
      </c>
      <c r="L128" s="40"/>
      <c r="M128" s="200" t="s">
        <v>1</v>
      </c>
      <c r="N128" s="201" t="s">
        <v>43</v>
      </c>
      <c r="O128" s="73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1221</v>
      </c>
      <c r="AT128" s="204" t="s">
        <v>165</v>
      </c>
      <c r="AU128" s="204" t="s">
        <v>85</v>
      </c>
      <c r="AY128" s="18" t="s">
        <v>163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8" t="s">
        <v>111</v>
      </c>
      <c r="BK128" s="205">
        <f>ROUND(I128*H128,2)</f>
        <v>0</v>
      </c>
      <c r="BL128" s="18" t="s">
        <v>1221</v>
      </c>
      <c r="BM128" s="204" t="s">
        <v>1228</v>
      </c>
    </row>
    <row r="129" spans="1:65" s="14" customFormat="1" ht="11.25">
      <c r="B129" s="217"/>
      <c r="C129" s="218"/>
      <c r="D129" s="208" t="s">
        <v>169</v>
      </c>
      <c r="E129" s="219" t="s">
        <v>1</v>
      </c>
      <c r="F129" s="220" t="s">
        <v>83</v>
      </c>
      <c r="G129" s="218"/>
      <c r="H129" s="221">
        <v>1</v>
      </c>
      <c r="I129" s="222"/>
      <c r="J129" s="218"/>
      <c r="K129" s="218"/>
      <c r="L129" s="223"/>
      <c r="M129" s="229"/>
      <c r="N129" s="230"/>
      <c r="O129" s="230"/>
      <c r="P129" s="230"/>
      <c r="Q129" s="230"/>
      <c r="R129" s="230"/>
      <c r="S129" s="230"/>
      <c r="T129" s="231"/>
      <c r="AT129" s="227" t="s">
        <v>169</v>
      </c>
      <c r="AU129" s="227" t="s">
        <v>85</v>
      </c>
      <c r="AV129" s="14" t="s">
        <v>85</v>
      </c>
      <c r="AW129" s="14" t="s">
        <v>32</v>
      </c>
      <c r="AX129" s="14" t="s">
        <v>83</v>
      </c>
      <c r="AY129" s="227" t="s">
        <v>163</v>
      </c>
    </row>
    <row r="130" spans="1:65" s="2" customFormat="1" ht="16.5" customHeight="1">
      <c r="A130" s="35"/>
      <c r="B130" s="36"/>
      <c r="C130" s="193" t="s">
        <v>111</v>
      </c>
      <c r="D130" s="193" t="s">
        <v>165</v>
      </c>
      <c r="E130" s="194" t="s">
        <v>1229</v>
      </c>
      <c r="F130" s="195" t="s">
        <v>1230</v>
      </c>
      <c r="G130" s="196" t="s">
        <v>1220</v>
      </c>
      <c r="H130" s="197">
        <v>1</v>
      </c>
      <c r="I130" s="198"/>
      <c r="J130" s="199">
        <f>ROUND(I130*H130,2)</f>
        <v>0</v>
      </c>
      <c r="K130" s="195" t="s">
        <v>1</v>
      </c>
      <c r="L130" s="40"/>
      <c r="M130" s="200" t="s">
        <v>1</v>
      </c>
      <c r="N130" s="201" t="s">
        <v>43</v>
      </c>
      <c r="O130" s="73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1221</v>
      </c>
      <c r="AT130" s="204" t="s">
        <v>165</v>
      </c>
      <c r="AU130" s="204" t="s">
        <v>85</v>
      </c>
      <c r="AY130" s="18" t="s">
        <v>163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111</v>
      </c>
      <c r="BK130" s="205">
        <f>ROUND(I130*H130,2)</f>
        <v>0</v>
      </c>
      <c r="BL130" s="18" t="s">
        <v>1221</v>
      </c>
      <c r="BM130" s="204" t="s">
        <v>1231</v>
      </c>
    </row>
    <row r="131" spans="1:65" s="13" customFormat="1" ht="11.25">
      <c r="B131" s="206"/>
      <c r="C131" s="207"/>
      <c r="D131" s="208" t="s">
        <v>169</v>
      </c>
      <c r="E131" s="209" t="s">
        <v>1</v>
      </c>
      <c r="F131" s="210" t="s">
        <v>1232</v>
      </c>
      <c r="G131" s="207"/>
      <c r="H131" s="209" t="s">
        <v>1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169</v>
      </c>
      <c r="AU131" s="216" t="s">
        <v>85</v>
      </c>
      <c r="AV131" s="13" t="s">
        <v>83</v>
      </c>
      <c r="AW131" s="13" t="s">
        <v>32</v>
      </c>
      <c r="AX131" s="13" t="s">
        <v>76</v>
      </c>
      <c r="AY131" s="216" t="s">
        <v>163</v>
      </c>
    </row>
    <row r="132" spans="1:65" s="13" customFormat="1" ht="11.25">
      <c r="B132" s="206"/>
      <c r="C132" s="207"/>
      <c r="D132" s="208" t="s">
        <v>169</v>
      </c>
      <c r="E132" s="209" t="s">
        <v>1</v>
      </c>
      <c r="F132" s="210" t="s">
        <v>1233</v>
      </c>
      <c r="G132" s="207"/>
      <c r="H132" s="209" t="s">
        <v>1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169</v>
      </c>
      <c r="AU132" s="216" t="s">
        <v>85</v>
      </c>
      <c r="AV132" s="13" t="s">
        <v>83</v>
      </c>
      <c r="AW132" s="13" t="s">
        <v>32</v>
      </c>
      <c r="AX132" s="13" t="s">
        <v>76</v>
      </c>
      <c r="AY132" s="216" t="s">
        <v>163</v>
      </c>
    </row>
    <row r="133" spans="1:65" s="13" customFormat="1" ht="11.25">
      <c r="B133" s="206"/>
      <c r="C133" s="207"/>
      <c r="D133" s="208" t="s">
        <v>169</v>
      </c>
      <c r="E133" s="209" t="s">
        <v>1</v>
      </c>
      <c r="F133" s="210" t="s">
        <v>1234</v>
      </c>
      <c r="G133" s="207"/>
      <c r="H133" s="209" t="s">
        <v>1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169</v>
      </c>
      <c r="AU133" s="216" t="s">
        <v>85</v>
      </c>
      <c r="AV133" s="13" t="s">
        <v>83</v>
      </c>
      <c r="AW133" s="13" t="s">
        <v>32</v>
      </c>
      <c r="AX133" s="13" t="s">
        <v>76</v>
      </c>
      <c r="AY133" s="216" t="s">
        <v>163</v>
      </c>
    </row>
    <row r="134" spans="1:65" s="13" customFormat="1" ht="22.5">
      <c r="B134" s="206"/>
      <c r="C134" s="207"/>
      <c r="D134" s="208" t="s">
        <v>169</v>
      </c>
      <c r="E134" s="209" t="s">
        <v>1</v>
      </c>
      <c r="F134" s="210" t="s">
        <v>1235</v>
      </c>
      <c r="G134" s="207"/>
      <c r="H134" s="209" t="s">
        <v>1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169</v>
      </c>
      <c r="AU134" s="216" t="s">
        <v>85</v>
      </c>
      <c r="AV134" s="13" t="s">
        <v>83</v>
      </c>
      <c r="AW134" s="13" t="s">
        <v>32</v>
      </c>
      <c r="AX134" s="13" t="s">
        <v>76</v>
      </c>
      <c r="AY134" s="216" t="s">
        <v>163</v>
      </c>
    </row>
    <row r="135" spans="1:65" s="14" customFormat="1" ht="11.25">
      <c r="B135" s="217"/>
      <c r="C135" s="218"/>
      <c r="D135" s="208" t="s">
        <v>169</v>
      </c>
      <c r="E135" s="219" t="s">
        <v>1</v>
      </c>
      <c r="F135" s="220" t="s">
        <v>83</v>
      </c>
      <c r="G135" s="218"/>
      <c r="H135" s="221">
        <v>1</v>
      </c>
      <c r="I135" s="222"/>
      <c r="J135" s="218"/>
      <c r="K135" s="218"/>
      <c r="L135" s="223"/>
      <c r="M135" s="229"/>
      <c r="N135" s="230"/>
      <c r="O135" s="230"/>
      <c r="P135" s="230"/>
      <c r="Q135" s="230"/>
      <c r="R135" s="230"/>
      <c r="S135" s="230"/>
      <c r="T135" s="231"/>
      <c r="AT135" s="227" t="s">
        <v>169</v>
      </c>
      <c r="AU135" s="227" t="s">
        <v>85</v>
      </c>
      <c r="AV135" s="14" t="s">
        <v>85</v>
      </c>
      <c r="AW135" s="14" t="s">
        <v>32</v>
      </c>
      <c r="AX135" s="14" t="s">
        <v>83</v>
      </c>
      <c r="AY135" s="227" t="s">
        <v>163</v>
      </c>
    </row>
    <row r="136" spans="1:65" s="12" customFormat="1" ht="22.9" customHeight="1">
      <c r="B136" s="177"/>
      <c r="C136" s="178"/>
      <c r="D136" s="179" t="s">
        <v>75</v>
      </c>
      <c r="E136" s="191" t="s">
        <v>1236</v>
      </c>
      <c r="F136" s="191" t="s">
        <v>1224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SUM(P137:P140)</f>
        <v>0</v>
      </c>
      <c r="Q136" s="185"/>
      <c r="R136" s="186">
        <f>SUM(R137:R140)</f>
        <v>0</v>
      </c>
      <c r="S136" s="185"/>
      <c r="T136" s="187">
        <f>SUM(T137:T140)</f>
        <v>0</v>
      </c>
      <c r="AR136" s="188" t="s">
        <v>119</v>
      </c>
      <c r="AT136" s="189" t="s">
        <v>75</v>
      </c>
      <c r="AU136" s="189" t="s">
        <v>83</v>
      </c>
      <c r="AY136" s="188" t="s">
        <v>163</v>
      </c>
      <c r="BK136" s="190">
        <f>SUM(BK137:BK140)</f>
        <v>0</v>
      </c>
    </row>
    <row r="137" spans="1:65" s="2" customFormat="1" ht="16.5" customHeight="1">
      <c r="A137" s="35"/>
      <c r="B137" s="36"/>
      <c r="C137" s="193" t="s">
        <v>119</v>
      </c>
      <c r="D137" s="193" t="s">
        <v>165</v>
      </c>
      <c r="E137" s="194" t="s">
        <v>1237</v>
      </c>
      <c r="F137" s="195" t="s">
        <v>1238</v>
      </c>
      <c r="G137" s="196" t="s">
        <v>1220</v>
      </c>
      <c r="H137" s="197">
        <v>1</v>
      </c>
      <c r="I137" s="198"/>
      <c r="J137" s="199">
        <f>ROUND(I137*H137,2)</f>
        <v>0</v>
      </c>
      <c r="K137" s="195" t="s">
        <v>1</v>
      </c>
      <c r="L137" s="40"/>
      <c r="M137" s="200" t="s">
        <v>1</v>
      </c>
      <c r="N137" s="201" t="s">
        <v>43</v>
      </c>
      <c r="O137" s="73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1221</v>
      </c>
      <c r="AT137" s="204" t="s">
        <v>165</v>
      </c>
      <c r="AU137" s="204" t="s">
        <v>85</v>
      </c>
      <c r="AY137" s="18" t="s">
        <v>163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111</v>
      </c>
      <c r="BK137" s="205">
        <f>ROUND(I137*H137,2)</f>
        <v>0</v>
      </c>
      <c r="BL137" s="18" t="s">
        <v>1221</v>
      </c>
      <c r="BM137" s="204" t="s">
        <v>1239</v>
      </c>
    </row>
    <row r="138" spans="1:65" s="13" customFormat="1" ht="22.5">
      <c r="B138" s="206"/>
      <c r="C138" s="207"/>
      <c r="D138" s="208" t="s">
        <v>169</v>
      </c>
      <c r="E138" s="209" t="s">
        <v>1</v>
      </c>
      <c r="F138" s="210" t="s">
        <v>1240</v>
      </c>
      <c r="G138" s="207"/>
      <c r="H138" s="209" t="s">
        <v>1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169</v>
      </c>
      <c r="AU138" s="216" t="s">
        <v>85</v>
      </c>
      <c r="AV138" s="13" t="s">
        <v>83</v>
      </c>
      <c r="AW138" s="13" t="s">
        <v>32</v>
      </c>
      <c r="AX138" s="13" t="s">
        <v>76</v>
      </c>
      <c r="AY138" s="216" t="s">
        <v>163</v>
      </c>
    </row>
    <row r="139" spans="1:65" s="13" customFormat="1" ht="11.25">
      <c r="B139" s="206"/>
      <c r="C139" s="207"/>
      <c r="D139" s="208" t="s">
        <v>169</v>
      </c>
      <c r="E139" s="209" t="s">
        <v>1</v>
      </c>
      <c r="F139" s="210" t="s">
        <v>1241</v>
      </c>
      <c r="G139" s="207"/>
      <c r="H139" s="209" t="s">
        <v>1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169</v>
      </c>
      <c r="AU139" s="216" t="s">
        <v>85</v>
      </c>
      <c r="AV139" s="13" t="s">
        <v>83</v>
      </c>
      <c r="AW139" s="13" t="s">
        <v>32</v>
      </c>
      <c r="AX139" s="13" t="s">
        <v>76</v>
      </c>
      <c r="AY139" s="216" t="s">
        <v>163</v>
      </c>
    </row>
    <row r="140" spans="1:65" s="14" customFormat="1" ht="11.25">
      <c r="B140" s="217"/>
      <c r="C140" s="218"/>
      <c r="D140" s="208" t="s">
        <v>169</v>
      </c>
      <c r="E140" s="219" t="s">
        <v>1</v>
      </c>
      <c r="F140" s="220" t="s">
        <v>83</v>
      </c>
      <c r="G140" s="218"/>
      <c r="H140" s="221">
        <v>1</v>
      </c>
      <c r="I140" s="222"/>
      <c r="J140" s="218"/>
      <c r="K140" s="218"/>
      <c r="L140" s="223"/>
      <c r="M140" s="229"/>
      <c r="N140" s="230"/>
      <c r="O140" s="230"/>
      <c r="P140" s="230"/>
      <c r="Q140" s="230"/>
      <c r="R140" s="230"/>
      <c r="S140" s="230"/>
      <c r="T140" s="231"/>
      <c r="AT140" s="227" t="s">
        <v>169</v>
      </c>
      <c r="AU140" s="227" t="s">
        <v>85</v>
      </c>
      <c r="AV140" s="14" t="s">
        <v>85</v>
      </c>
      <c r="AW140" s="14" t="s">
        <v>32</v>
      </c>
      <c r="AX140" s="14" t="s">
        <v>83</v>
      </c>
      <c r="AY140" s="227" t="s">
        <v>163</v>
      </c>
    </row>
    <row r="141" spans="1:65" s="12" customFormat="1" ht="22.9" customHeight="1">
      <c r="B141" s="177"/>
      <c r="C141" s="178"/>
      <c r="D141" s="179" t="s">
        <v>75</v>
      </c>
      <c r="E141" s="191" t="s">
        <v>1242</v>
      </c>
      <c r="F141" s="191" t="s">
        <v>1243</v>
      </c>
      <c r="G141" s="178"/>
      <c r="H141" s="178"/>
      <c r="I141" s="181"/>
      <c r="J141" s="192">
        <f>BK141</f>
        <v>0</v>
      </c>
      <c r="K141" s="178"/>
      <c r="L141" s="183"/>
      <c r="M141" s="184"/>
      <c r="N141" s="185"/>
      <c r="O141" s="185"/>
      <c r="P141" s="186">
        <f>SUM(P142:P144)</f>
        <v>0</v>
      </c>
      <c r="Q141" s="185"/>
      <c r="R141" s="186">
        <f>SUM(R142:R144)</f>
        <v>0</v>
      </c>
      <c r="S141" s="185"/>
      <c r="T141" s="187">
        <f>SUM(T142:T144)</f>
        <v>0</v>
      </c>
      <c r="AR141" s="188" t="s">
        <v>119</v>
      </c>
      <c r="AT141" s="189" t="s">
        <v>75</v>
      </c>
      <c r="AU141" s="189" t="s">
        <v>83</v>
      </c>
      <c r="AY141" s="188" t="s">
        <v>163</v>
      </c>
      <c r="BK141" s="190">
        <f>SUM(BK142:BK144)</f>
        <v>0</v>
      </c>
    </row>
    <row r="142" spans="1:65" s="2" customFormat="1" ht="16.5" customHeight="1">
      <c r="A142" s="35"/>
      <c r="B142" s="36"/>
      <c r="C142" s="193" t="s">
        <v>244</v>
      </c>
      <c r="D142" s="193" t="s">
        <v>165</v>
      </c>
      <c r="E142" s="194" t="s">
        <v>1244</v>
      </c>
      <c r="F142" s="195" t="s">
        <v>1245</v>
      </c>
      <c r="G142" s="196" t="s">
        <v>1220</v>
      </c>
      <c r="H142" s="197">
        <v>1</v>
      </c>
      <c r="I142" s="198"/>
      <c r="J142" s="199">
        <f>ROUND(I142*H142,2)</f>
        <v>0</v>
      </c>
      <c r="K142" s="195" t="s">
        <v>1</v>
      </c>
      <c r="L142" s="40"/>
      <c r="M142" s="200" t="s">
        <v>1</v>
      </c>
      <c r="N142" s="201" t="s">
        <v>43</v>
      </c>
      <c r="O142" s="73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1221</v>
      </c>
      <c r="AT142" s="204" t="s">
        <v>165</v>
      </c>
      <c r="AU142" s="204" t="s">
        <v>85</v>
      </c>
      <c r="AY142" s="18" t="s">
        <v>163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111</v>
      </c>
      <c r="BK142" s="205">
        <f>ROUND(I142*H142,2)</f>
        <v>0</v>
      </c>
      <c r="BL142" s="18" t="s">
        <v>1221</v>
      </c>
      <c r="BM142" s="204" t="s">
        <v>1246</v>
      </c>
    </row>
    <row r="143" spans="1:65" s="13" customFormat="1" ht="11.25">
      <c r="B143" s="206"/>
      <c r="C143" s="207"/>
      <c r="D143" s="208" t="s">
        <v>169</v>
      </c>
      <c r="E143" s="209" t="s">
        <v>1</v>
      </c>
      <c r="F143" s="210" t="s">
        <v>1247</v>
      </c>
      <c r="G143" s="207"/>
      <c r="H143" s="209" t="s">
        <v>1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169</v>
      </c>
      <c r="AU143" s="216" t="s">
        <v>85</v>
      </c>
      <c r="AV143" s="13" t="s">
        <v>83</v>
      </c>
      <c r="AW143" s="13" t="s">
        <v>32</v>
      </c>
      <c r="AX143" s="13" t="s">
        <v>76</v>
      </c>
      <c r="AY143" s="216" t="s">
        <v>163</v>
      </c>
    </row>
    <row r="144" spans="1:65" s="14" customFormat="1" ht="11.25">
      <c r="B144" s="217"/>
      <c r="C144" s="218"/>
      <c r="D144" s="208" t="s">
        <v>169</v>
      </c>
      <c r="E144" s="219" t="s">
        <v>1</v>
      </c>
      <c r="F144" s="220" t="s">
        <v>83</v>
      </c>
      <c r="G144" s="218"/>
      <c r="H144" s="221">
        <v>1</v>
      </c>
      <c r="I144" s="222"/>
      <c r="J144" s="218"/>
      <c r="K144" s="218"/>
      <c r="L144" s="223"/>
      <c r="M144" s="229"/>
      <c r="N144" s="230"/>
      <c r="O144" s="230"/>
      <c r="P144" s="230"/>
      <c r="Q144" s="230"/>
      <c r="R144" s="230"/>
      <c r="S144" s="230"/>
      <c r="T144" s="231"/>
      <c r="AT144" s="227" t="s">
        <v>169</v>
      </c>
      <c r="AU144" s="227" t="s">
        <v>85</v>
      </c>
      <c r="AV144" s="14" t="s">
        <v>85</v>
      </c>
      <c r="AW144" s="14" t="s">
        <v>32</v>
      </c>
      <c r="AX144" s="14" t="s">
        <v>83</v>
      </c>
      <c r="AY144" s="227" t="s">
        <v>163</v>
      </c>
    </row>
    <row r="145" spans="1:65" s="12" customFormat="1" ht="22.9" customHeight="1">
      <c r="B145" s="177"/>
      <c r="C145" s="178"/>
      <c r="D145" s="179" t="s">
        <v>75</v>
      </c>
      <c r="E145" s="191" t="s">
        <v>1248</v>
      </c>
      <c r="F145" s="191" t="s">
        <v>1249</v>
      </c>
      <c r="G145" s="178"/>
      <c r="H145" s="178"/>
      <c r="I145" s="181"/>
      <c r="J145" s="192">
        <f>BK145</f>
        <v>0</v>
      </c>
      <c r="K145" s="178"/>
      <c r="L145" s="183"/>
      <c r="M145" s="184"/>
      <c r="N145" s="185"/>
      <c r="O145" s="185"/>
      <c r="P145" s="186">
        <f>SUM(P146:P148)</f>
        <v>0</v>
      </c>
      <c r="Q145" s="185"/>
      <c r="R145" s="186">
        <f>SUM(R146:R148)</f>
        <v>0</v>
      </c>
      <c r="S145" s="185"/>
      <c r="T145" s="187">
        <f>SUM(T146:T148)</f>
        <v>0</v>
      </c>
      <c r="AR145" s="188" t="s">
        <v>119</v>
      </c>
      <c r="AT145" s="189" t="s">
        <v>75</v>
      </c>
      <c r="AU145" s="189" t="s">
        <v>83</v>
      </c>
      <c r="AY145" s="188" t="s">
        <v>163</v>
      </c>
      <c r="BK145" s="190">
        <f>SUM(BK146:BK148)</f>
        <v>0</v>
      </c>
    </row>
    <row r="146" spans="1:65" s="2" customFormat="1" ht="21.75" customHeight="1">
      <c r="A146" s="35"/>
      <c r="B146" s="36"/>
      <c r="C146" s="193" t="s">
        <v>248</v>
      </c>
      <c r="D146" s="193" t="s">
        <v>165</v>
      </c>
      <c r="E146" s="194" t="s">
        <v>1250</v>
      </c>
      <c r="F146" s="195" t="s">
        <v>1251</v>
      </c>
      <c r="G146" s="196" t="s">
        <v>1220</v>
      </c>
      <c r="H146" s="197">
        <v>1</v>
      </c>
      <c r="I146" s="198"/>
      <c r="J146" s="199">
        <f>ROUND(I146*H146,2)</f>
        <v>0</v>
      </c>
      <c r="K146" s="195" t="s">
        <v>1</v>
      </c>
      <c r="L146" s="40"/>
      <c r="M146" s="200" t="s">
        <v>1</v>
      </c>
      <c r="N146" s="201" t="s">
        <v>43</v>
      </c>
      <c r="O146" s="73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4" t="s">
        <v>1221</v>
      </c>
      <c r="AT146" s="204" t="s">
        <v>165</v>
      </c>
      <c r="AU146" s="204" t="s">
        <v>85</v>
      </c>
      <c r="AY146" s="18" t="s">
        <v>163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8" t="s">
        <v>111</v>
      </c>
      <c r="BK146" s="205">
        <f>ROUND(I146*H146,2)</f>
        <v>0</v>
      </c>
      <c r="BL146" s="18" t="s">
        <v>1221</v>
      </c>
      <c r="BM146" s="204" t="s">
        <v>1252</v>
      </c>
    </row>
    <row r="147" spans="1:65" s="13" customFormat="1" ht="11.25">
      <c r="B147" s="206"/>
      <c r="C147" s="207"/>
      <c r="D147" s="208" t="s">
        <v>169</v>
      </c>
      <c r="E147" s="209" t="s">
        <v>1</v>
      </c>
      <c r="F147" s="210" t="s">
        <v>1253</v>
      </c>
      <c r="G147" s="207"/>
      <c r="H147" s="209" t="s">
        <v>1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169</v>
      </c>
      <c r="AU147" s="216" t="s">
        <v>85</v>
      </c>
      <c r="AV147" s="13" t="s">
        <v>83</v>
      </c>
      <c r="AW147" s="13" t="s">
        <v>32</v>
      </c>
      <c r="AX147" s="13" t="s">
        <v>76</v>
      </c>
      <c r="AY147" s="216" t="s">
        <v>163</v>
      </c>
    </row>
    <row r="148" spans="1:65" s="14" customFormat="1" ht="11.25">
      <c r="B148" s="217"/>
      <c r="C148" s="218"/>
      <c r="D148" s="208" t="s">
        <v>169</v>
      </c>
      <c r="E148" s="219" t="s">
        <v>1</v>
      </c>
      <c r="F148" s="220" t="s">
        <v>83</v>
      </c>
      <c r="G148" s="218"/>
      <c r="H148" s="221">
        <v>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169</v>
      </c>
      <c r="AU148" s="227" t="s">
        <v>85</v>
      </c>
      <c r="AV148" s="14" t="s">
        <v>85</v>
      </c>
      <c r="AW148" s="14" t="s">
        <v>32</v>
      </c>
      <c r="AX148" s="14" t="s">
        <v>83</v>
      </c>
      <c r="AY148" s="227" t="s">
        <v>163</v>
      </c>
    </row>
    <row r="149" spans="1:65" s="2" customFormat="1" ht="6.95" customHeight="1">
      <c r="A149" s="35"/>
      <c r="B149" s="56"/>
      <c r="C149" s="57"/>
      <c r="D149" s="57"/>
      <c r="E149" s="57"/>
      <c r="F149" s="57"/>
      <c r="G149" s="57"/>
      <c r="H149" s="57"/>
      <c r="I149" s="57"/>
      <c r="J149" s="57"/>
      <c r="K149" s="57"/>
      <c r="L149" s="40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password="CC35" sheet="1" objects="1" scenarios="1" formatColumns="0" formatRows="0" autoFilter="0"/>
  <autoFilter ref="C120:K14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7"/>
      <c r="C3" s="118"/>
      <c r="D3" s="118"/>
      <c r="E3" s="118"/>
      <c r="F3" s="118"/>
      <c r="G3" s="118"/>
      <c r="H3" s="21"/>
    </row>
    <row r="4" spans="1:8" s="1" customFormat="1" ht="24.95" customHeight="1">
      <c r="B4" s="21"/>
      <c r="C4" s="119" t="s">
        <v>1254</v>
      </c>
      <c r="H4" s="21"/>
    </row>
    <row r="5" spans="1:8" s="1" customFormat="1" ht="12" customHeight="1">
      <c r="B5" s="21"/>
      <c r="C5" s="269" t="s">
        <v>13</v>
      </c>
      <c r="D5" s="335" t="s">
        <v>14</v>
      </c>
      <c r="E5" s="309"/>
      <c r="F5" s="309"/>
      <c r="H5" s="21"/>
    </row>
    <row r="6" spans="1:8" s="1" customFormat="1" ht="36.950000000000003" customHeight="1">
      <c r="B6" s="21"/>
      <c r="C6" s="270" t="s">
        <v>16</v>
      </c>
      <c r="D6" s="341" t="s">
        <v>17</v>
      </c>
      <c r="E6" s="309"/>
      <c r="F6" s="309"/>
      <c r="H6" s="21"/>
    </row>
    <row r="7" spans="1:8" s="1" customFormat="1" ht="16.5" customHeight="1">
      <c r="B7" s="21"/>
      <c r="C7" s="121" t="s">
        <v>22</v>
      </c>
      <c r="D7" s="122" t="str">
        <f>'Rekapitulace stavby'!AN8</f>
        <v>20. 2. 2023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66"/>
      <c r="B9" s="271"/>
      <c r="C9" s="272" t="s">
        <v>57</v>
      </c>
      <c r="D9" s="273" t="s">
        <v>58</v>
      </c>
      <c r="E9" s="273" t="s">
        <v>150</v>
      </c>
      <c r="F9" s="274" t="s">
        <v>1255</v>
      </c>
      <c r="G9" s="166"/>
      <c r="H9" s="271"/>
    </row>
    <row r="10" spans="1:8" s="2" customFormat="1" ht="26.45" customHeight="1">
      <c r="A10" s="35"/>
      <c r="B10" s="40"/>
      <c r="C10" s="275" t="s">
        <v>1256</v>
      </c>
      <c r="D10" s="275" t="s">
        <v>94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76" t="s">
        <v>1257</v>
      </c>
      <c r="D11" s="277" t="s">
        <v>1</v>
      </c>
      <c r="E11" s="278" t="s">
        <v>1</v>
      </c>
      <c r="F11" s="279">
        <v>134.77000000000001</v>
      </c>
      <c r="G11" s="35"/>
      <c r="H11" s="40"/>
    </row>
    <row r="12" spans="1:8" s="2" customFormat="1" ht="16.899999999999999" customHeight="1">
      <c r="A12" s="35"/>
      <c r="B12" s="40"/>
      <c r="C12" s="276" t="s">
        <v>1258</v>
      </c>
      <c r="D12" s="277" t="s">
        <v>1</v>
      </c>
      <c r="E12" s="278" t="s">
        <v>1</v>
      </c>
      <c r="F12" s="279">
        <v>900.44999999999993</v>
      </c>
      <c r="G12" s="35"/>
      <c r="H12" s="40"/>
    </row>
    <row r="13" spans="1:8" s="2" customFormat="1" ht="16.899999999999999" customHeight="1">
      <c r="A13" s="35"/>
      <c r="B13" s="40"/>
      <c r="C13" s="276" t="s">
        <v>1259</v>
      </c>
      <c r="D13" s="277" t="s">
        <v>1</v>
      </c>
      <c r="E13" s="278" t="s">
        <v>1</v>
      </c>
      <c r="F13" s="279">
        <v>273.60000000000002</v>
      </c>
      <c r="G13" s="35"/>
      <c r="H13" s="40"/>
    </row>
    <row r="14" spans="1:8" s="2" customFormat="1" ht="16.899999999999999" customHeight="1">
      <c r="A14" s="35"/>
      <c r="B14" s="40"/>
      <c r="C14" s="276" t="s">
        <v>1260</v>
      </c>
      <c r="D14" s="277" t="s">
        <v>1</v>
      </c>
      <c r="E14" s="278" t="s">
        <v>1</v>
      </c>
      <c r="F14" s="279">
        <v>40</v>
      </c>
      <c r="G14" s="35"/>
      <c r="H14" s="40"/>
    </row>
    <row r="15" spans="1:8" s="2" customFormat="1" ht="16.899999999999999" customHeight="1">
      <c r="A15" s="35"/>
      <c r="B15" s="40"/>
      <c r="C15" s="276" t="s">
        <v>1261</v>
      </c>
      <c r="D15" s="277" t="s">
        <v>1</v>
      </c>
      <c r="E15" s="278" t="s">
        <v>1</v>
      </c>
      <c r="F15" s="279">
        <v>22.32</v>
      </c>
      <c r="G15" s="35"/>
      <c r="H15" s="40"/>
    </row>
    <row r="16" spans="1:8" s="2" customFormat="1" ht="16.899999999999999" customHeight="1">
      <c r="A16" s="35"/>
      <c r="B16" s="40"/>
      <c r="C16" s="276" t="s">
        <v>1262</v>
      </c>
      <c r="D16" s="277" t="s">
        <v>267</v>
      </c>
      <c r="E16" s="278" t="s">
        <v>1</v>
      </c>
      <c r="F16" s="279">
        <v>0.56000000000000005</v>
      </c>
      <c r="G16" s="35"/>
      <c r="H16" s="40"/>
    </row>
    <row r="17" spans="1:8" s="2" customFormat="1" ht="16.899999999999999" customHeight="1">
      <c r="A17" s="35"/>
      <c r="B17" s="40"/>
      <c r="C17" s="276" t="s">
        <v>1263</v>
      </c>
      <c r="D17" s="277" t="s">
        <v>1</v>
      </c>
      <c r="E17" s="278" t="s">
        <v>1</v>
      </c>
      <c r="F17" s="279">
        <v>2.4000000000000004</v>
      </c>
      <c r="G17" s="35"/>
      <c r="H17" s="40"/>
    </row>
    <row r="18" spans="1:8" s="2" customFormat="1" ht="16.899999999999999" customHeight="1">
      <c r="A18" s="35"/>
      <c r="B18" s="40"/>
      <c r="C18" s="276" t="s">
        <v>1264</v>
      </c>
      <c r="D18" s="277" t="s">
        <v>1</v>
      </c>
      <c r="E18" s="278" t="s">
        <v>1</v>
      </c>
      <c r="F18" s="279">
        <v>2.5</v>
      </c>
      <c r="G18" s="35"/>
      <c r="H18" s="40"/>
    </row>
    <row r="19" spans="1:8" s="2" customFormat="1" ht="16.899999999999999" customHeight="1">
      <c r="A19" s="35"/>
      <c r="B19" s="40"/>
      <c r="C19" s="276" t="s">
        <v>1265</v>
      </c>
      <c r="D19" s="277" t="s">
        <v>1</v>
      </c>
      <c r="E19" s="278" t="s">
        <v>1</v>
      </c>
      <c r="F19" s="279">
        <v>10</v>
      </c>
      <c r="G19" s="35"/>
      <c r="H19" s="40"/>
    </row>
    <row r="20" spans="1:8" s="2" customFormat="1" ht="16.899999999999999" customHeight="1">
      <c r="A20" s="35"/>
      <c r="B20" s="40"/>
      <c r="C20" s="276" t="s">
        <v>1266</v>
      </c>
      <c r="D20" s="277" t="s">
        <v>1</v>
      </c>
      <c r="E20" s="278" t="s">
        <v>1</v>
      </c>
      <c r="F20" s="279">
        <v>0.96099999999999997</v>
      </c>
      <c r="G20" s="35"/>
      <c r="H20" s="40"/>
    </row>
    <row r="21" spans="1:8" s="2" customFormat="1" ht="16.899999999999999" customHeight="1">
      <c r="A21" s="35"/>
      <c r="B21" s="40"/>
      <c r="C21" s="276" t="s">
        <v>1267</v>
      </c>
      <c r="D21" s="277" t="s">
        <v>1</v>
      </c>
      <c r="E21" s="278" t="s">
        <v>1</v>
      </c>
      <c r="F21" s="279">
        <v>0.375</v>
      </c>
      <c r="G21" s="35"/>
      <c r="H21" s="40"/>
    </row>
    <row r="22" spans="1:8" s="2" customFormat="1" ht="16.899999999999999" customHeight="1">
      <c r="A22" s="35"/>
      <c r="B22" s="40"/>
      <c r="C22" s="276" t="s">
        <v>1268</v>
      </c>
      <c r="D22" s="277" t="s">
        <v>1</v>
      </c>
      <c r="E22" s="278" t="s">
        <v>1</v>
      </c>
      <c r="F22" s="279">
        <v>1.214</v>
      </c>
      <c r="G22" s="35"/>
      <c r="H22" s="40"/>
    </row>
    <row r="23" spans="1:8" s="2" customFormat="1" ht="16.899999999999999" customHeight="1">
      <c r="A23" s="35"/>
      <c r="B23" s="40"/>
      <c r="C23" s="276" t="s">
        <v>678</v>
      </c>
      <c r="D23" s="277" t="s">
        <v>1</v>
      </c>
      <c r="E23" s="278" t="s">
        <v>1</v>
      </c>
      <c r="F23" s="279">
        <v>21.24</v>
      </c>
      <c r="G23" s="35"/>
      <c r="H23" s="40"/>
    </row>
    <row r="24" spans="1:8" s="2" customFormat="1" ht="16.899999999999999" customHeight="1">
      <c r="A24" s="35"/>
      <c r="B24" s="40"/>
      <c r="C24" s="276" t="s">
        <v>680</v>
      </c>
      <c r="D24" s="277" t="s">
        <v>1</v>
      </c>
      <c r="E24" s="278" t="s">
        <v>1</v>
      </c>
      <c r="F24" s="279">
        <v>23.92</v>
      </c>
      <c r="G24" s="35"/>
      <c r="H24" s="40"/>
    </row>
    <row r="25" spans="1:8" s="2" customFormat="1" ht="16.899999999999999" customHeight="1">
      <c r="A25" s="35"/>
      <c r="B25" s="40"/>
      <c r="C25" s="276" t="s">
        <v>1269</v>
      </c>
      <c r="D25" s="277" t="s">
        <v>1</v>
      </c>
      <c r="E25" s="278" t="s">
        <v>1</v>
      </c>
      <c r="F25" s="279">
        <v>55</v>
      </c>
      <c r="G25" s="35"/>
      <c r="H25" s="40"/>
    </row>
    <row r="26" spans="1:8" s="2" customFormat="1" ht="16.899999999999999" customHeight="1">
      <c r="A26" s="35"/>
      <c r="B26" s="40"/>
      <c r="C26" s="276" t="s">
        <v>1270</v>
      </c>
      <c r="D26" s="277" t="s">
        <v>1</v>
      </c>
      <c r="E26" s="278" t="s">
        <v>1</v>
      </c>
      <c r="F26" s="279">
        <v>20</v>
      </c>
      <c r="G26" s="35"/>
      <c r="H26" s="40"/>
    </row>
    <row r="27" spans="1:8" s="2" customFormat="1" ht="16.899999999999999" customHeight="1">
      <c r="A27" s="35"/>
      <c r="B27" s="40"/>
      <c r="C27" s="276" t="s">
        <v>171</v>
      </c>
      <c r="D27" s="277" t="s">
        <v>1</v>
      </c>
      <c r="E27" s="278" t="s">
        <v>1</v>
      </c>
      <c r="F27" s="279">
        <v>20.46</v>
      </c>
      <c r="G27" s="35"/>
      <c r="H27" s="40"/>
    </row>
    <row r="28" spans="1:8" s="2" customFormat="1" ht="16.899999999999999" customHeight="1">
      <c r="A28" s="35"/>
      <c r="B28" s="40"/>
      <c r="C28" s="276" t="s">
        <v>1271</v>
      </c>
      <c r="D28" s="277" t="s">
        <v>267</v>
      </c>
      <c r="E28" s="278" t="s">
        <v>1</v>
      </c>
      <c r="F28" s="279">
        <v>16.32</v>
      </c>
      <c r="G28" s="35"/>
      <c r="H28" s="40"/>
    </row>
    <row r="29" spans="1:8" s="2" customFormat="1" ht="16.899999999999999" customHeight="1">
      <c r="A29" s="35"/>
      <c r="B29" s="40"/>
      <c r="C29" s="276" t="s">
        <v>1272</v>
      </c>
      <c r="D29" s="277" t="s">
        <v>1273</v>
      </c>
      <c r="E29" s="278" t="s">
        <v>1</v>
      </c>
      <c r="F29" s="279">
        <v>0</v>
      </c>
      <c r="G29" s="35"/>
      <c r="H29" s="40"/>
    </row>
    <row r="30" spans="1:8" s="2" customFormat="1" ht="16.899999999999999" customHeight="1">
      <c r="A30" s="35"/>
      <c r="B30" s="40"/>
      <c r="C30" s="276" t="s">
        <v>1274</v>
      </c>
      <c r="D30" s="277" t="s">
        <v>1</v>
      </c>
      <c r="E30" s="278" t="s">
        <v>1</v>
      </c>
      <c r="F30" s="279">
        <v>39</v>
      </c>
      <c r="G30" s="35"/>
      <c r="H30" s="40"/>
    </row>
    <row r="31" spans="1:8" s="2" customFormat="1" ht="16.899999999999999" customHeight="1">
      <c r="A31" s="35"/>
      <c r="B31" s="40"/>
      <c r="C31" s="276" t="s">
        <v>173</v>
      </c>
      <c r="D31" s="277" t="s">
        <v>174</v>
      </c>
      <c r="E31" s="278" t="s">
        <v>1</v>
      </c>
      <c r="F31" s="279">
        <v>81.84</v>
      </c>
      <c r="G31" s="35"/>
      <c r="H31" s="40"/>
    </row>
    <row r="32" spans="1:8" s="2" customFormat="1" ht="16.899999999999999" customHeight="1">
      <c r="A32" s="35"/>
      <c r="B32" s="40"/>
      <c r="C32" s="276" t="s">
        <v>1275</v>
      </c>
      <c r="D32" s="277" t="s">
        <v>1</v>
      </c>
      <c r="E32" s="278" t="s">
        <v>1</v>
      </c>
      <c r="F32" s="279">
        <v>2.3919999999999999</v>
      </c>
      <c r="G32" s="35"/>
      <c r="H32" s="40"/>
    </row>
    <row r="33" spans="1:8" s="2" customFormat="1" ht="16.899999999999999" customHeight="1">
      <c r="A33" s="35"/>
      <c r="B33" s="40"/>
      <c r="C33" s="276" t="s">
        <v>1276</v>
      </c>
      <c r="D33" s="277" t="s">
        <v>1</v>
      </c>
      <c r="E33" s="278" t="s">
        <v>1</v>
      </c>
      <c r="F33" s="279">
        <v>15</v>
      </c>
      <c r="G33" s="35"/>
      <c r="H33" s="40"/>
    </row>
    <row r="34" spans="1:8" s="2" customFormat="1" ht="16.899999999999999" customHeight="1">
      <c r="A34" s="35"/>
      <c r="B34" s="40"/>
      <c r="C34" s="276" t="s">
        <v>1277</v>
      </c>
      <c r="D34" s="277" t="s">
        <v>1</v>
      </c>
      <c r="E34" s="278" t="s">
        <v>1</v>
      </c>
      <c r="F34" s="279">
        <v>35.900000000000006</v>
      </c>
      <c r="G34" s="35"/>
      <c r="H34" s="40"/>
    </row>
    <row r="35" spans="1:8" s="2" customFormat="1" ht="16.899999999999999" customHeight="1">
      <c r="A35" s="35"/>
      <c r="B35" s="40"/>
      <c r="C35" s="276" t="s">
        <v>1278</v>
      </c>
      <c r="D35" s="277" t="s">
        <v>1</v>
      </c>
      <c r="E35" s="278" t="s">
        <v>1</v>
      </c>
      <c r="F35" s="279">
        <v>60.26</v>
      </c>
      <c r="G35" s="35"/>
      <c r="H35" s="40"/>
    </row>
    <row r="36" spans="1:8" s="2" customFormat="1" ht="16.899999999999999" customHeight="1">
      <c r="A36" s="35"/>
      <c r="B36" s="40"/>
      <c r="C36" s="276" t="s">
        <v>178</v>
      </c>
      <c r="D36" s="277" t="s">
        <v>1</v>
      </c>
      <c r="E36" s="278" t="s">
        <v>1</v>
      </c>
      <c r="F36" s="279">
        <v>720.9</v>
      </c>
      <c r="G36" s="35"/>
      <c r="H36" s="40"/>
    </row>
    <row r="37" spans="1:8" s="2" customFormat="1" ht="16.899999999999999" customHeight="1">
      <c r="A37" s="35"/>
      <c r="B37" s="40"/>
      <c r="C37" s="276" t="s">
        <v>1279</v>
      </c>
      <c r="D37" s="277" t="s">
        <v>1</v>
      </c>
      <c r="E37" s="278" t="s">
        <v>1</v>
      </c>
      <c r="F37" s="279">
        <v>122.8</v>
      </c>
      <c r="G37" s="35"/>
      <c r="H37" s="40"/>
    </row>
    <row r="38" spans="1:8" s="2" customFormat="1" ht="16.899999999999999" customHeight="1">
      <c r="A38" s="35"/>
      <c r="B38" s="40"/>
      <c r="C38" s="276" t="s">
        <v>1280</v>
      </c>
      <c r="D38" s="277" t="s">
        <v>1</v>
      </c>
      <c r="E38" s="278" t="s">
        <v>1</v>
      </c>
      <c r="F38" s="279">
        <v>308.06</v>
      </c>
      <c r="G38" s="35"/>
      <c r="H38" s="40"/>
    </row>
    <row r="39" spans="1:8" s="2" customFormat="1" ht="16.899999999999999" customHeight="1">
      <c r="A39" s="35"/>
      <c r="B39" s="40"/>
      <c r="C39" s="276" t="s">
        <v>1281</v>
      </c>
      <c r="D39" s="277" t="s">
        <v>1</v>
      </c>
      <c r="E39" s="278" t="s">
        <v>1</v>
      </c>
      <c r="F39" s="279">
        <v>50.4</v>
      </c>
      <c r="G39" s="35"/>
      <c r="H39" s="40"/>
    </row>
    <row r="40" spans="1:8" s="2" customFormat="1" ht="16.899999999999999" customHeight="1">
      <c r="A40" s="35"/>
      <c r="B40" s="40"/>
      <c r="C40" s="276" t="s">
        <v>1282</v>
      </c>
      <c r="D40" s="277" t="s">
        <v>1</v>
      </c>
      <c r="E40" s="278" t="s">
        <v>1</v>
      </c>
      <c r="F40" s="279">
        <v>3.7</v>
      </c>
      <c r="G40" s="35"/>
      <c r="H40" s="40"/>
    </row>
    <row r="41" spans="1:8" s="2" customFormat="1" ht="16.899999999999999" customHeight="1">
      <c r="A41" s="35"/>
      <c r="B41" s="40"/>
      <c r="C41" s="276" t="s">
        <v>1283</v>
      </c>
      <c r="D41" s="277" t="s">
        <v>1</v>
      </c>
      <c r="E41" s="278" t="s">
        <v>1</v>
      </c>
      <c r="F41" s="279">
        <v>79.8</v>
      </c>
      <c r="G41" s="35"/>
      <c r="H41" s="40"/>
    </row>
    <row r="42" spans="1:8" s="2" customFormat="1" ht="16.899999999999999" customHeight="1">
      <c r="A42" s="35"/>
      <c r="B42" s="40"/>
      <c r="C42" s="276" t="s">
        <v>1284</v>
      </c>
      <c r="D42" s="277" t="s">
        <v>1</v>
      </c>
      <c r="E42" s="278" t="s">
        <v>1</v>
      </c>
      <c r="F42" s="279">
        <v>392</v>
      </c>
      <c r="G42" s="35"/>
      <c r="H42" s="40"/>
    </row>
    <row r="43" spans="1:8" s="2" customFormat="1" ht="16.899999999999999" customHeight="1">
      <c r="A43" s="35"/>
      <c r="B43" s="40"/>
      <c r="C43" s="276" t="s">
        <v>568</v>
      </c>
      <c r="D43" s="277" t="s">
        <v>1</v>
      </c>
      <c r="E43" s="278" t="s">
        <v>1</v>
      </c>
      <c r="F43" s="279">
        <v>0.35199999999999998</v>
      </c>
      <c r="G43" s="35"/>
      <c r="H43" s="40"/>
    </row>
    <row r="44" spans="1:8" s="2" customFormat="1" ht="16.899999999999999" customHeight="1">
      <c r="A44" s="35"/>
      <c r="B44" s="40"/>
      <c r="C44" s="276" t="s">
        <v>1285</v>
      </c>
      <c r="D44" s="277" t="s">
        <v>1</v>
      </c>
      <c r="E44" s="278" t="s">
        <v>1</v>
      </c>
      <c r="F44" s="279">
        <v>1.9630000000000001</v>
      </c>
      <c r="G44" s="35"/>
      <c r="H44" s="40"/>
    </row>
    <row r="45" spans="1:8" s="2" customFormat="1" ht="16.899999999999999" customHeight="1">
      <c r="A45" s="35"/>
      <c r="B45" s="40"/>
      <c r="C45" s="276" t="s">
        <v>1286</v>
      </c>
      <c r="D45" s="277" t="s">
        <v>1</v>
      </c>
      <c r="E45" s="278" t="s">
        <v>1</v>
      </c>
      <c r="F45" s="279">
        <v>11.247999999999999</v>
      </c>
      <c r="G45" s="35"/>
      <c r="H45" s="40"/>
    </row>
    <row r="46" spans="1:8" s="2" customFormat="1" ht="16.899999999999999" customHeight="1">
      <c r="A46" s="35"/>
      <c r="B46" s="40"/>
      <c r="C46" s="276" t="s">
        <v>1287</v>
      </c>
      <c r="D46" s="277" t="s">
        <v>1</v>
      </c>
      <c r="E46" s="278" t="s">
        <v>1</v>
      </c>
      <c r="F46" s="279">
        <v>6.2720000000000002</v>
      </c>
      <c r="G46" s="35"/>
      <c r="H46" s="40"/>
    </row>
    <row r="47" spans="1:8" s="2" customFormat="1" ht="16.899999999999999" customHeight="1">
      <c r="A47" s="35"/>
      <c r="B47" s="40"/>
      <c r="C47" s="276" t="s">
        <v>1288</v>
      </c>
      <c r="D47" s="277" t="s">
        <v>1</v>
      </c>
      <c r="E47" s="278" t="s">
        <v>1</v>
      </c>
      <c r="F47" s="279">
        <v>0.16900000000000001</v>
      </c>
      <c r="G47" s="35"/>
      <c r="H47" s="40"/>
    </row>
    <row r="48" spans="1:8" s="2" customFormat="1" ht="16.899999999999999" customHeight="1">
      <c r="A48" s="35"/>
      <c r="B48" s="40"/>
      <c r="C48" s="276" t="s">
        <v>1289</v>
      </c>
      <c r="D48" s="277" t="s">
        <v>1</v>
      </c>
      <c r="E48" s="278" t="s">
        <v>1</v>
      </c>
      <c r="F48" s="279">
        <v>16</v>
      </c>
      <c r="G48" s="35"/>
      <c r="H48" s="40"/>
    </row>
    <row r="49" spans="1:8" s="2" customFormat="1" ht="16.899999999999999" customHeight="1">
      <c r="A49" s="35"/>
      <c r="B49" s="40"/>
      <c r="C49" s="276" t="s">
        <v>1290</v>
      </c>
      <c r="D49" s="277" t="s">
        <v>1</v>
      </c>
      <c r="E49" s="278" t="s">
        <v>1</v>
      </c>
      <c r="F49" s="279">
        <v>77</v>
      </c>
      <c r="G49" s="35"/>
      <c r="H49" s="40"/>
    </row>
    <row r="50" spans="1:8" s="2" customFormat="1" ht="16.899999999999999" customHeight="1">
      <c r="A50" s="35"/>
      <c r="B50" s="40"/>
      <c r="C50" s="276" t="s">
        <v>1291</v>
      </c>
      <c r="D50" s="277" t="s">
        <v>1</v>
      </c>
      <c r="E50" s="278" t="s">
        <v>1</v>
      </c>
      <c r="F50" s="279">
        <v>32</v>
      </c>
      <c r="G50" s="35"/>
      <c r="H50" s="40"/>
    </row>
    <row r="51" spans="1:8" s="2" customFormat="1" ht="16.899999999999999" customHeight="1">
      <c r="A51" s="35"/>
      <c r="B51" s="40"/>
      <c r="C51" s="276" t="s">
        <v>1292</v>
      </c>
      <c r="D51" s="277" t="s">
        <v>1</v>
      </c>
      <c r="E51" s="278" t="s">
        <v>1</v>
      </c>
      <c r="F51" s="279">
        <v>57</v>
      </c>
      <c r="G51" s="35"/>
      <c r="H51" s="40"/>
    </row>
    <row r="52" spans="1:8" s="2" customFormat="1" ht="16.899999999999999" customHeight="1">
      <c r="A52" s="35"/>
      <c r="B52" s="40"/>
      <c r="C52" s="276" t="s">
        <v>1293</v>
      </c>
      <c r="D52" s="277" t="s">
        <v>1294</v>
      </c>
      <c r="E52" s="278" t="s">
        <v>1</v>
      </c>
      <c r="F52" s="279">
        <v>5379</v>
      </c>
      <c r="G52" s="35"/>
      <c r="H52" s="40"/>
    </row>
    <row r="53" spans="1:8" s="2" customFormat="1" ht="16.899999999999999" customHeight="1">
      <c r="A53" s="35"/>
      <c r="B53" s="40"/>
      <c r="C53" s="276" t="s">
        <v>1295</v>
      </c>
      <c r="D53" s="277" t="s">
        <v>1</v>
      </c>
      <c r="E53" s="278" t="s">
        <v>1</v>
      </c>
      <c r="F53" s="279">
        <v>66</v>
      </c>
      <c r="G53" s="35"/>
      <c r="H53" s="40"/>
    </row>
    <row r="54" spans="1:8" s="2" customFormat="1" ht="16.899999999999999" customHeight="1">
      <c r="A54" s="35"/>
      <c r="B54" s="40"/>
      <c r="C54" s="276" t="s">
        <v>1296</v>
      </c>
      <c r="D54" s="277" t="s">
        <v>1</v>
      </c>
      <c r="E54" s="278" t="s">
        <v>1</v>
      </c>
      <c r="F54" s="279">
        <v>5</v>
      </c>
      <c r="G54" s="35"/>
      <c r="H54" s="40"/>
    </row>
    <row r="55" spans="1:8" s="2" customFormat="1" ht="16.899999999999999" customHeight="1">
      <c r="A55" s="35"/>
      <c r="B55" s="40"/>
      <c r="C55" s="276" t="s">
        <v>1297</v>
      </c>
      <c r="D55" s="277" t="s">
        <v>1</v>
      </c>
      <c r="E55" s="278" t="s">
        <v>1</v>
      </c>
      <c r="F55" s="279">
        <v>129</v>
      </c>
      <c r="G55" s="35"/>
      <c r="H55" s="40"/>
    </row>
    <row r="56" spans="1:8" s="2" customFormat="1" ht="16.899999999999999" customHeight="1">
      <c r="A56" s="35"/>
      <c r="B56" s="40"/>
      <c r="C56" s="276" t="s">
        <v>1298</v>
      </c>
      <c r="D56" s="277" t="s">
        <v>1</v>
      </c>
      <c r="E56" s="278" t="s">
        <v>1</v>
      </c>
      <c r="F56" s="279">
        <v>89</v>
      </c>
      <c r="G56" s="35"/>
      <c r="H56" s="40"/>
    </row>
    <row r="57" spans="1:8" s="2" customFormat="1" ht="16.899999999999999" customHeight="1">
      <c r="A57" s="35"/>
      <c r="B57" s="40"/>
      <c r="C57" s="276" t="s">
        <v>1299</v>
      </c>
      <c r="D57" s="277" t="s">
        <v>1</v>
      </c>
      <c r="E57" s="278" t="s">
        <v>1</v>
      </c>
      <c r="F57" s="279">
        <v>0</v>
      </c>
      <c r="G57" s="35"/>
      <c r="H57" s="40"/>
    </row>
    <row r="58" spans="1:8" s="2" customFormat="1" ht="16.899999999999999" customHeight="1">
      <c r="A58" s="35"/>
      <c r="B58" s="40"/>
      <c r="C58" s="276" t="s">
        <v>180</v>
      </c>
      <c r="D58" s="277" t="s">
        <v>1</v>
      </c>
      <c r="E58" s="278" t="s">
        <v>1</v>
      </c>
      <c r="F58" s="279">
        <v>124</v>
      </c>
      <c r="G58" s="35"/>
      <c r="H58" s="40"/>
    </row>
    <row r="59" spans="1:8" s="2" customFormat="1" ht="16.899999999999999" customHeight="1">
      <c r="A59" s="35"/>
      <c r="B59" s="40"/>
      <c r="C59" s="276" t="s">
        <v>1300</v>
      </c>
      <c r="D59" s="277" t="s">
        <v>1</v>
      </c>
      <c r="E59" s="278" t="s">
        <v>1</v>
      </c>
      <c r="F59" s="279">
        <v>49</v>
      </c>
      <c r="G59" s="35"/>
      <c r="H59" s="40"/>
    </row>
    <row r="60" spans="1:8" s="2" customFormat="1" ht="16.899999999999999" customHeight="1">
      <c r="A60" s="35"/>
      <c r="B60" s="40"/>
      <c r="C60" s="276" t="s">
        <v>1301</v>
      </c>
      <c r="D60" s="277" t="s">
        <v>1</v>
      </c>
      <c r="E60" s="278" t="s">
        <v>1</v>
      </c>
      <c r="F60" s="279">
        <v>38.066000000000003</v>
      </c>
      <c r="G60" s="35"/>
      <c r="H60" s="40"/>
    </row>
    <row r="61" spans="1:8" s="2" customFormat="1" ht="16.899999999999999" customHeight="1">
      <c r="A61" s="35"/>
      <c r="B61" s="40"/>
      <c r="C61" s="276" t="s">
        <v>1302</v>
      </c>
      <c r="D61" s="277" t="s">
        <v>1</v>
      </c>
      <c r="E61" s="278" t="s">
        <v>1</v>
      </c>
      <c r="F61" s="279">
        <v>279.77499999999998</v>
      </c>
      <c r="G61" s="35"/>
      <c r="H61" s="40"/>
    </row>
    <row r="62" spans="1:8" s="2" customFormat="1" ht="16.899999999999999" customHeight="1">
      <c r="A62" s="35"/>
      <c r="B62" s="40"/>
      <c r="C62" s="276" t="s">
        <v>1303</v>
      </c>
      <c r="D62" s="277" t="s">
        <v>1</v>
      </c>
      <c r="E62" s="278" t="s">
        <v>1</v>
      </c>
      <c r="F62" s="279">
        <v>13.2</v>
      </c>
      <c r="G62" s="35"/>
      <c r="H62" s="40"/>
    </row>
    <row r="63" spans="1:8" s="2" customFormat="1" ht="16.899999999999999" customHeight="1">
      <c r="A63" s="35"/>
      <c r="B63" s="40"/>
      <c r="C63" s="276" t="s">
        <v>184</v>
      </c>
      <c r="D63" s="277" t="s">
        <v>1</v>
      </c>
      <c r="E63" s="278" t="s">
        <v>1</v>
      </c>
      <c r="F63" s="279">
        <v>365.45600000000002</v>
      </c>
      <c r="G63" s="35"/>
      <c r="H63" s="40"/>
    </row>
    <row r="64" spans="1:8" s="2" customFormat="1" ht="16.899999999999999" customHeight="1">
      <c r="A64" s="35"/>
      <c r="B64" s="40"/>
      <c r="C64" s="276" t="s">
        <v>187</v>
      </c>
      <c r="D64" s="277" t="s">
        <v>1</v>
      </c>
      <c r="E64" s="278" t="s">
        <v>1</v>
      </c>
      <c r="F64" s="279">
        <v>71.622</v>
      </c>
      <c r="G64" s="35"/>
      <c r="H64" s="40"/>
    </row>
    <row r="65" spans="1:8" s="2" customFormat="1" ht="16.899999999999999" customHeight="1">
      <c r="A65" s="35"/>
      <c r="B65" s="40"/>
      <c r="C65" s="276" t="s">
        <v>1304</v>
      </c>
      <c r="D65" s="277" t="s">
        <v>1305</v>
      </c>
      <c r="E65" s="278" t="s">
        <v>1</v>
      </c>
      <c r="F65" s="279">
        <v>68.551000000000002</v>
      </c>
      <c r="G65" s="35"/>
      <c r="H65" s="40"/>
    </row>
    <row r="66" spans="1:8" s="2" customFormat="1" ht="16.899999999999999" customHeight="1">
      <c r="A66" s="35"/>
      <c r="B66" s="40"/>
      <c r="C66" s="276" t="s">
        <v>1306</v>
      </c>
      <c r="D66" s="277" t="s">
        <v>1305</v>
      </c>
      <c r="E66" s="278" t="s">
        <v>1</v>
      </c>
      <c r="F66" s="279">
        <v>17.111999999999998</v>
      </c>
      <c r="G66" s="35"/>
      <c r="H66" s="40"/>
    </row>
    <row r="67" spans="1:8" s="2" customFormat="1" ht="16.899999999999999" customHeight="1">
      <c r="A67" s="35"/>
      <c r="B67" s="40"/>
      <c r="C67" s="276" t="s">
        <v>189</v>
      </c>
      <c r="D67" s="277" t="s">
        <v>1</v>
      </c>
      <c r="E67" s="278" t="s">
        <v>1</v>
      </c>
      <c r="F67" s="279">
        <v>273.37400000000002</v>
      </c>
      <c r="G67" s="35"/>
      <c r="H67" s="40"/>
    </row>
    <row r="68" spans="1:8" s="2" customFormat="1" ht="16.899999999999999" customHeight="1">
      <c r="A68" s="35"/>
      <c r="B68" s="40"/>
      <c r="C68" s="276" t="s">
        <v>1307</v>
      </c>
      <c r="D68" s="277" t="s">
        <v>1</v>
      </c>
      <c r="E68" s="278" t="s">
        <v>1</v>
      </c>
      <c r="F68" s="279">
        <v>192.14</v>
      </c>
      <c r="G68" s="35"/>
      <c r="H68" s="40"/>
    </row>
    <row r="69" spans="1:8" s="2" customFormat="1" ht="16.899999999999999" customHeight="1">
      <c r="A69" s="35"/>
      <c r="B69" s="40"/>
      <c r="C69" s="276" t="s">
        <v>1308</v>
      </c>
      <c r="D69" s="277" t="s">
        <v>1</v>
      </c>
      <c r="E69" s="278" t="s">
        <v>1</v>
      </c>
      <c r="F69" s="279">
        <v>74.137</v>
      </c>
      <c r="G69" s="35"/>
      <c r="H69" s="40"/>
    </row>
    <row r="70" spans="1:8" s="2" customFormat="1" ht="16.899999999999999" customHeight="1">
      <c r="A70" s="35"/>
      <c r="B70" s="40"/>
      <c r="C70" s="276" t="s">
        <v>1309</v>
      </c>
      <c r="D70" s="277" t="s">
        <v>1</v>
      </c>
      <c r="E70" s="278" t="s">
        <v>1</v>
      </c>
      <c r="F70" s="279">
        <v>175.74</v>
      </c>
      <c r="G70" s="35"/>
      <c r="H70" s="40"/>
    </row>
    <row r="71" spans="1:8" s="2" customFormat="1" ht="16.899999999999999" customHeight="1">
      <c r="A71" s="35"/>
      <c r="B71" s="40"/>
      <c r="C71" s="276" t="s">
        <v>1310</v>
      </c>
      <c r="D71" s="277" t="s">
        <v>1</v>
      </c>
      <c r="E71" s="278" t="s">
        <v>1</v>
      </c>
      <c r="F71" s="279">
        <v>9.52</v>
      </c>
      <c r="G71" s="35"/>
      <c r="H71" s="40"/>
    </row>
    <row r="72" spans="1:8" s="2" customFormat="1" ht="16.899999999999999" customHeight="1">
      <c r="A72" s="35"/>
      <c r="B72" s="40"/>
      <c r="C72" s="276" t="s">
        <v>1311</v>
      </c>
      <c r="D72" s="277" t="s">
        <v>1</v>
      </c>
      <c r="E72" s="278" t="s">
        <v>1</v>
      </c>
      <c r="F72" s="279">
        <v>10.106</v>
      </c>
      <c r="G72" s="35"/>
      <c r="H72" s="40"/>
    </row>
    <row r="73" spans="1:8" s="2" customFormat="1" ht="16.899999999999999" customHeight="1">
      <c r="A73" s="35"/>
      <c r="B73" s="40"/>
      <c r="C73" s="276" t="s">
        <v>1312</v>
      </c>
      <c r="D73" s="277" t="s">
        <v>1</v>
      </c>
      <c r="E73" s="278" t="s">
        <v>1</v>
      </c>
      <c r="F73" s="279">
        <v>0.29699999999999999</v>
      </c>
      <c r="G73" s="35"/>
      <c r="H73" s="40"/>
    </row>
    <row r="74" spans="1:8" s="2" customFormat="1" ht="16.899999999999999" customHeight="1">
      <c r="A74" s="35"/>
      <c r="B74" s="40"/>
      <c r="C74" s="276" t="s">
        <v>1313</v>
      </c>
      <c r="D74" s="277" t="s">
        <v>1</v>
      </c>
      <c r="E74" s="278" t="s">
        <v>1</v>
      </c>
      <c r="F74" s="279">
        <v>34.722000000000001</v>
      </c>
      <c r="G74" s="35"/>
      <c r="H74" s="40"/>
    </row>
    <row r="75" spans="1:8" s="2" customFormat="1" ht="16.899999999999999" customHeight="1">
      <c r="A75" s="35"/>
      <c r="B75" s="40"/>
      <c r="C75" s="276" t="s">
        <v>192</v>
      </c>
      <c r="D75" s="277" t="s">
        <v>1</v>
      </c>
      <c r="E75" s="278" t="s">
        <v>1</v>
      </c>
      <c r="F75" s="279">
        <v>386.34399999999999</v>
      </c>
      <c r="G75" s="35"/>
      <c r="H75" s="40"/>
    </row>
    <row r="76" spans="1:8" s="2" customFormat="1" ht="16.899999999999999" customHeight="1">
      <c r="A76" s="35"/>
      <c r="B76" s="40"/>
      <c r="C76" s="276" t="s">
        <v>1314</v>
      </c>
      <c r="D76" s="277" t="s">
        <v>1</v>
      </c>
      <c r="E76" s="278" t="s">
        <v>1</v>
      </c>
      <c r="F76" s="279">
        <v>113.09699999999999</v>
      </c>
      <c r="G76" s="35"/>
      <c r="H76" s="40"/>
    </row>
    <row r="77" spans="1:8" s="2" customFormat="1" ht="16.899999999999999" customHeight="1">
      <c r="A77" s="35"/>
      <c r="B77" s="40"/>
      <c r="C77" s="276" t="s">
        <v>1315</v>
      </c>
      <c r="D77" s="277" t="s">
        <v>1</v>
      </c>
      <c r="E77" s="278" t="s">
        <v>1</v>
      </c>
      <c r="F77" s="279">
        <v>2.75</v>
      </c>
      <c r="G77" s="35"/>
      <c r="H77" s="40"/>
    </row>
    <row r="78" spans="1:8" s="2" customFormat="1" ht="16.899999999999999" customHeight="1">
      <c r="A78" s="35"/>
      <c r="B78" s="40"/>
      <c r="C78" s="276" t="s">
        <v>195</v>
      </c>
      <c r="D78" s="277" t="s">
        <v>196</v>
      </c>
      <c r="E78" s="278" t="s">
        <v>1</v>
      </c>
      <c r="F78" s="279">
        <v>112.97</v>
      </c>
      <c r="G78" s="35"/>
      <c r="H78" s="40"/>
    </row>
    <row r="79" spans="1:8" s="2" customFormat="1" ht="16.899999999999999" customHeight="1">
      <c r="A79" s="35"/>
      <c r="B79" s="40"/>
      <c r="C79" s="276" t="s">
        <v>1316</v>
      </c>
      <c r="D79" s="277" t="s">
        <v>1</v>
      </c>
      <c r="E79" s="278" t="s">
        <v>1</v>
      </c>
      <c r="F79" s="279">
        <v>0</v>
      </c>
      <c r="G79" s="35"/>
      <c r="H79" s="40"/>
    </row>
    <row r="80" spans="1:8" s="2" customFormat="1" ht="16.899999999999999" customHeight="1">
      <c r="A80" s="35"/>
      <c r="B80" s="40"/>
      <c r="C80" s="276" t="s">
        <v>1317</v>
      </c>
      <c r="D80" s="277" t="s">
        <v>1</v>
      </c>
      <c r="E80" s="278" t="s">
        <v>1</v>
      </c>
      <c r="F80" s="279">
        <v>340.55500000000001</v>
      </c>
      <c r="G80" s="35"/>
      <c r="H80" s="40"/>
    </row>
    <row r="81" spans="1:8" s="2" customFormat="1" ht="16.899999999999999" customHeight="1">
      <c r="A81" s="35"/>
      <c r="B81" s="40"/>
      <c r="C81" s="276" t="s">
        <v>1318</v>
      </c>
      <c r="D81" s="277" t="s">
        <v>1</v>
      </c>
      <c r="E81" s="278" t="s">
        <v>1</v>
      </c>
      <c r="F81" s="279">
        <v>0.4</v>
      </c>
      <c r="G81" s="35"/>
      <c r="H81" s="40"/>
    </row>
    <row r="82" spans="1:8" s="2" customFormat="1" ht="16.899999999999999" customHeight="1">
      <c r="A82" s="35"/>
      <c r="B82" s="40"/>
      <c r="C82" s="276" t="s">
        <v>701</v>
      </c>
      <c r="D82" s="277" t="s">
        <v>1</v>
      </c>
      <c r="E82" s="278" t="s">
        <v>1</v>
      </c>
      <c r="F82" s="279">
        <v>97.02</v>
      </c>
      <c r="G82" s="35"/>
      <c r="H82" s="40"/>
    </row>
    <row r="83" spans="1:8" s="2" customFormat="1" ht="16.899999999999999" customHeight="1">
      <c r="A83" s="35"/>
      <c r="B83" s="40"/>
      <c r="C83" s="276" t="s">
        <v>1319</v>
      </c>
      <c r="D83" s="277" t="s">
        <v>1</v>
      </c>
      <c r="E83" s="278" t="s">
        <v>1</v>
      </c>
      <c r="F83" s="279">
        <v>4.5999999999999996</v>
      </c>
      <c r="G83" s="35"/>
      <c r="H83" s="40"/>
    </row>
    <row r="84" spans="1:8" s="2" customFormat="1" ht="16.899999999999999" customHeight="1">
      <c r="A84" s="35"/>
      <c r="B84" s="40"/>
      <c r="C84" s="276" t="s">
        <v>199</v>
      </c>
      <c r="D84" s="277" t="s">
        <v>1</v>
      </c>
      <c r="E84" s="278" t="s">
        <v>1</v>
      </c>
      <c r="F84" s="279">
        <v>386.34399999999999</v>
      </c>
      <c r="G84" s="35"/>
      <c r="H84" s="40"/>
    </row>
    <row r="85" spans="1:8" s="2" customFormat="1" ht="16.899999999999999" customHeight="1">
      <c r="A85" s="35"/>
      <c r="B85" s="40"/>
      <c r="C85" s="276" t="s">
        <v>1320</v>
      </c>
      <c r="D85" s="277" t="s">
        <v>1</v>
      </c>
      <c r="E85" s="278" t="s">
        <v>1</v>
      </c>
      <c r="F85" s="279">
        <v>63.6</v>
      </c>
      <c r="G85" s="35"/>
      <c r="H85" s="40"/>
    </row>
    <row r="86" spans="1:8" s="2" customFormat="1" ht="16.899999999999999" customHeight="1">
      <c r="A86" s="35"/>
      <c r="B86" s="40"/>
      <c r="C86" s="276" t="s">
        <v>1321</v>
      </c>
      <c r="D86" s="277" t="s">
        <v>1</v>
      </c>
      <c r="E86" s="278" t="s">
        <v>1</v>
      </c>
      <c r="F86" s="279">
        <v>113.09699999999999</v>
      </c>
      <c r="G86" s="35"/>
      <c r="H86" s="40"/>
    </row>
    <row r="87" spans="1:8" s="2" customFormat="1" ht="16.899999999999999" customHeight="1">
      <c r="A87" s="35"/>
      <c r="B87" s="40"/>
      <c r="C87" s="276" t="s">
        <v>704</v>
      </c>
      <c r="D87" s="277" t="s">
        <v>1</v>
      </c>
      <c r="E87" s="278" t="s">
        <v>1</v>
      </c>
      <c r="F87" s="279">
        <v>5.94</v>
      </c>
      <c r="G87" s="35"/>
      <c r="H87" s="40"/>
    </row>
    <row r="88" spans="1:8" s="2" customFormat="1" ht="16.899999999999999" customHeight="1">
      <c r="A88" s="35"/>
      <c r="B88" s="40"/>
      <c r="C88" s="276" t="s">
        <v>1322</v>
      </c>
      <c r="D88" s="277" t="s">
        <v>1</v>
      </c>
      <c r="E88" s="278" t="s">
        <v>1</v>
      </c>
      <c r="F88" s="279">
        <v>61.35</v>
      </c>
      <c r="G88" s="35"/>
      <c r="H88" s="40"/>
    </row>
    <row r="89" spans="1:8" s="2" customFormat="1" ht="26.45" customHeight="1">
      <c r="A89" s="35"/>
      <c r="B89" s="40"/>
      <c r="C89" s="275" t="s">
        <v>1323</v>
      </c>
      <c r="D89" s="275" t="s">
        <v>94</v>
      </c>
      <c r="E89" s="35"/>
      <c r="F89" s="35"/>
      <c r="G89" s="35"/>
      <c r="H89" s="40"/>
    </row>
    <row r="90" spans="1:8" s="2" customFormat="1" ht="16.899999999999999" customHeight="1">
      <c r="A90" s="35"/>
      <c r="B90" s="40"/>
      <c r="C90" s="276" t="s">
        <v>171</v>
      </c>
      <c r="D90" s="277" t="s">
        <v>1</v>
      </c>
      <c r="E90" s="278" t="s">
        <v>1</v>
      </c>
      <c r="F90" s="279">
        <v>32.82</v>
      </c>
      <c r="G90" s="35"/>
      <c r="H90" s="40"/>
    </row>
    <row r="91" spans="1:8" s="2" customFormat="1" ht="16.899999999999999" customHeight="1">
      <c r="A91" s="35"/>
      <c r="B91" s="40"/>
      <c r="C91" s="280" t="s">
        <v>1</v>
      </c>
      <c r="D91" s="280" t="s">
        <v>220</v>
      </c>
      <c r="E91" s="18" t="s">
        <v>1</v>
      </c>
      <c r="F91" s="281">
        <v>0</v>
      </c>
      <c r="G91" s="35"/>
      <c r="H91" s="40"/>
    </row>
    <row r="92" spans="1:8" s="2" customFormat="1" ht="16.899999999999999" customHeight="1">
      <c r="A92" s="35"/>
      <c r="B92" s="40"/>
      <c r="C92" s="280" t="s">
        <v>1</v>
      </c>
      <c r="D92" s="280" t="s">
        <v>263</v>
      </c>
      <c r="E92" s="18" t="s">
        <v>1</v>
      </c>
      <c r="F92" s="281">
        <v>0</v>
      </c>
      <c r="G92" s="35"/>
      <c r="H92" s="40"/>
    </row>
    <row r="93" spans="1:8" s="2" customFormat="1" ht="16.899999999999999" customHeight="1">
      <c r="A93" s="35"/>
      <c r="B93" s="40"/>
      <c r="C93" s="280" t="s">
        <v>1</v>
      </c>
      <c r="D93" s="280" t="s">
        <v>264</v>
      </c>
      <c r="E93" s="18" t="s">
        <v>1</v>
      </c>
      <c r="F93" s="281">
        <v>0</v>
      </c>
      <c r="G93" s="35"/>
      <c r="H93" s="40"/>
    </row>
    <row r="94" spans="1:8" s="2" customFormat="1" ht="16.899999999999999" customHeight="1">
      <c r="A94" s="35"/>
      <c r="B94" s="40"/>
      <c r="C94" s="280" t="s">
        <v>1</v>
      </c>
      <c r="D94" s="280" t="s">
        <v>265</v>
      </c>
      <c r="E94" s="18" t="s">
        <v>1</v>
      </c>
      <c r="F94" s="281">
        <v>24.42</v>
      </c>
      <c r="G94" s="35"/>
      <c r="H94" s="40"/>
    </row>
    <row r="95" spans="1:8" s="2" customFormat="1" ht="16.899999999999999" customHeight="1">
      <c r="A95" s="35"/>
      <c r="B95" s="40"/>
      <c r="C95" s="280" t="s">
        <v>1</v>
      </c>
      <c r="D95" s="280" t="s">
        <v>266</v>
      </c>
      <c r="E95" s="18" t="s">
        <v>1</v>
      </c>
      <c r="F95" s="281">
        <v>8.4</v>
      </c>
      <c r="G95" s="35"/>
      <c r="H95" s="40"/>
    </row>
    <row r="96" spans="1:8" s="2" customFormat="1" ht="16.899999999999999" customHeight="1">
      <c r="A96" s="35"/>
      <c r="B96" s="40"/>
      <c r="C96" s="280" t="s">
        <v>171</v>
      </c>
      <c r="D96" s="280" t="s">
        <v>267</v>
      </c>
      <c r="E96" s="18" t="s">
        <v>1</v>
      </c>
      <c r="F96" s="281">
        <v>32.82</v>
      </c>
      <c r="G96" s="35"/>
      <c r="H96" s="40"/>
    </row>
    <row r="97" spans="1:8" s="2" customFormat="1" ht="16.899999999999999" customHeight="1">
      <c r="A97" s="35"/>
      <c r="B97" s="40"/>
      <c r="C97" s="282" t="s">
        <v>1324</v>
      </c>
      <c r="D97" s="35"/>
      <c r="E97" s="35"/>
      <c r="F97" s="35"/>
      <c r="G97" s="35"/>
      <c r="H97" s="40"/>
    </row>
    <row r="98" spans="1:8" s="2" customFormat="1" ht="22.5">
      <c r="A98" s="35"/>
      <c r="B98" s="40"/>
      <c r="C98" s="280" t="s">
        <v>260</v>
      </c>
      <c r="D98" s="280" t="s">
        <v>261</v>
      </c>
      <c r="E98" s="18" t="s">
        <v>229</v>
      </c>
      <c r="F98" s="281">
        <v>383.99400000000003</v>
      </c>
      <c r="G98" s="35"/>
      <c r="H98" s="40"/>
    </row>
    <row r="99" spans="1:8" s="2" customFormat="1" ht="16.899999999999999" customHeight="1">
      <c r="A99" s="35"/>
      <c r="B99" s="40"/>
      <c r="C99" s="280" t="s">
        <v>282</v>
      </c>
      <c r="D99" s="280" t="s">
        <v>283</v>
      </c>
      <c r="E99" s="18" t="s">
        <v>229</v>
      </c>
      <c r="F99" s="281">
        <v>346.70100000000002</v>
      </c>
      <c r="G99" s="35"/>
      <c r="H99" s="40"/>
    </row>
    <row r="100" spans="1:8" s="2" customFormat="1" ht="16.899999999999999" customHeight="1">
      <c r="A100" s="35"/>
      <c r="B100" s="40"/>
      <c r="C100" s="280" t="s">
        <v>339</v>
      </c>
      <c r="D100" s="280" t="s">
        <v>340</v>
      </c>
      <c r="E100" s="18" t="s">
        <v>229</v>
      </c>
      <c r="F100" s="281">
        <v>32.82</v>
      </c>
      <c r="G100" s="35"/>
      <c r="H100" s="40"/>
    </row>
    <row r="101" spans="1:8" s="2" customFormat="1" ht="16.899999999999999" customHeight="1">
      <c r="A101" s="35"/>
      <c r="B101" s="40"/>
      <c r="C101" s="276" t="s">
        <v>173</v>
      </c>
      <c r="D101" s="277" t="s">
        <v>174</v>
      </c>
      <c r="E101" s="278" t="s">
        <v>1</v>
      </c>
      <c r="F101" s="279">
        <v>148.08000000000001</v>
      </c>
      <c r="G101" s="35"/>
      <c r="H101" s="40"/>
    </row>
    <row r="102" spans="1:8" s="2" customFormat="1" ht="16.899999999999999" customHeight="1">
      <c r="A102" s="35"/>
      <c r="B102" s="40"/>
      <c r="C102" s="280" t="s">
        <v>1</v>
      </c>
      <c r="D102" s="280" t="s">
        <v>268</v>
      </c>
      <c r="E102" s="18" t="s">
        <v>1</v>
      </c>
      <c r="F102" s="281">
        <v>0</v>
      </c>
      <c r="G102" s="35"/>
      <c r="H102" s="40"/>
    </row>
    <row r="103" spans="1:8" s="2" customFormat="1" ht="16.899999999999999" customHeight="1">
      <c r="A103" s="35"/>
      <c r="B103" s="40"/>
      <c r="C103" s="280" t="s">
        <v>1</v>
      </c>
      <c r="D103" s="280" t="s">
        <v>269</v>
      </c>
      <c r="E103" s="18" t="s">
        <v>1</v>
      </c>
      <c r="F103" s="281">
        <v>97.68</v>
      </c>
      <c r="G103" s="35"/>
      <c r="H103" s="40"/>
    </row>
    <row r="104" spans="1:8" s="2" customFormat="1" ht="16.899999999999999" customHeight="1">
      <c r="A104" s="35"/>
      <c r="B104" s="40"/>
      <c r="C104" s="280" t="s">
        <v>1</v>
      </c>
      <c r="D104" s="280" t="s">
        <v>270</v>
      </c>
      <c r="E104" s="18" t="s">
        <v>1</v>
      </c>
      <c r="F104" s="281">
        <v>50.4</v>
      </c>
      <c r="G104" s="35"/>
      <c r="H104" s="40"/>
    </row>
    <row r="105" spans="1:8" s="2" customFormat="1" ht="16.899999999999999" customHeight="1">
      <c r="A105" s="35"/>
      <c r="B105" s="40"/>
      <c r="C105" s="280" t="s">
        <v>173</v>
      </c>
      <c r="D105" s="280" t="s">
        <v>267</v>
      </c>
      <c r="E105" s="18" t="s">
        <v>1</v>
      </c>
      <c r="F105" s="281">
        <v>148.08000000000001</v>
      </c>
      <c r="G105" s="35"/>
      <c r="H105" s="40"/>
    </row>
    <row r="106" spans="1:8" s="2" customFormat="1" ht="16.899999999999999" customHeight="1">
      <c r="A106" s="35"/>
      <c r="B106" s="40"/>
      <c r="C106" s="282" t="s">
        <v>1324</v>
      </c>
      <c r="D106" s="35"/>
      <c r="E106" s="35"/>
      <c r="F106" s="35"/>
      <c r="G106" s="35"/>
      <c r="H106" s="40"/>
    </row>
    <row r="107" spans="1:8" s="2" customFormat="1" ht="22.5">
      <c r="A107" s="35"/>
      <c r="B107" s="40"/>
      <c r="C107" s="280" t="s">
        <v>260</v>
      </c>
      <c r="D107" s="280" t="s">
        <v>261</v>
      </c>
      <c r="E107" s="18" t="s">
        <v>229</v>
      </c>
      <c r="F107" s="281">
        <v>383.99400000000003</v>
      </c>
      <c r="G107" s="35"/>
      <c r="H107" s="40"/>
    </row>
    <row r="108" spans="1:8" s="2" customFormat="1" ht="16.899999999999999" customHeight="1">
      <c r="A108" s="35"/>
      <c r="B108" s="40"/>
      <c r="C108" s="280" t="s">
        <v>304</v>
      </c>
      <c r="D108" s="280" t="s">
        <v>305</v>
      </c>
      <c r="E108" s="18" t="s">
        <v>229</v>
      </c>
      <c r="F108" s="281">
        <v>123.96899999999999</v>
      </c>
      <c r="G108" s="35"/>
      <c r="H108" s="40"/>
    </row>
    <row r="109" spans="1:8" s="2" customFormat="1" ht="16.899999999999999" customHeight="1">
      <c r="A109" s="35"/>
      <c r="B109" s="40"/>
      <c r="C109" s="276" t="s">
        <v>176</v>
      </c>
      <c r="D109" s="277" t="s">
        <v>1</v>
      </c>
      <c r="E109" s="278" t="s">
        <v>1</v>
      </c>
      <c r="F109" s="279">
        <v>0.312</v>
      </c>
      <c r="G109" s="35"/>
      <c r="H109" s="40"/>
    </row>
    <row r="110" spans="1:8" s="2" customFormat="1" ht="16.899999999999999" customHeight="1">
      <c r="A110" s="35"/>
      <c r="B110" s="40"/>
      <c r="C110" s="280" t="s">
        <v>176</v>
      </c>
      <c r="D110" s="280" t="s">
        <v>535</v>
      </c>
      <c r="E110" s="18" t="s">
        <v>1</v>
      </c>
      <c r="F110" s="281">
        <v>0.312</v>
      </c>
      <c r="G110" s="35"/>
      <c r="H110" s="40"/>
    </row>
    <row r="111" spans="1:8" s="2" customFormat="1" ht="16.899999999999999" customHeight="1">
      <c r="A111" s="35"/>
      <c r="B111" s="40"/>
      <c r="C111" s="282" t="s">
        <v>1324</v>
      </c>
      <c r="D111" s="35"/>
      <c r="E111" s="35"/>
      <c r="F111" s="35"/>
      <c r="G111" s="35"/>
      <c r="H111" s="40"/>
    </row>
    <row r="112" spans="1:8" s="2" customFormat="1" ht="16.899999999999999" customHeight="1">
      <c r="A112" s="35"/>
      <c r="B112" s="40"/>
      <c r="C112" s="280" t="s">
        <v>532</v>
      </c>
      <c r="D112" s="280" t="s">
        <v>533</v>
      </c>
      <c r="E112" s="18" t="s">
        <v>296</v>
      </c>
      <c r="F112" s="281">
        <v>0.624</v>
      </c>
      <c r="G112" s="35"/>
      <c r="H112" s="40"/>
    </row>
    <row r="113" spans="1:8" s="2" customFormat="1" ht="16.899999999999999" customHeight="1">
      <c r="A113" s="35"/>
      <c r="B113" s="40"/>
      <c r="C113" s="280" t="s">
        <v>538</v>
      </c>
      <c r="D113" s="280" t="s">
        <v>539</v>
      </c>
      <c r="E113" s="18" t="s">
        <v>296</v>
      </c>
      <c r="F113" s="281">
        <v>3.12</v>
      </c>
      <c r="G113" s="35"/>
      <c r="H113" s="40"/>
    </row>
    <row r="114" spans="1:8" s="2" customFormat="1" ht="16.899999999999999" customHeight="1">
      <c r="A114" s="35"/>
      <c r="B114" s="40"/>
      <c r="C114" s="280" t="s">
        <v>544</v>
      </c>
      <c r="D114" s="280" t="s">
        <v>545</v>
      </c>
      <c r="E114" s="18" t="s">
        <v>296</v>
      </c>
      <c r="F114" s="281">
        <v>0.624</v>
      </c>
      <c r="G114" s="35"/>
      <c r="H114" s="40"/>
    </row>
    <row r="115" spans="1:8" s="2" customFormat="1" ht="16.899999999999999" customHeight="1">
      <c r="A115" s="35"/>
      <c r="B115" s="40"/>
      <c r="C115" s="276" t="s">
        <v>178</v>
      </c>
      <c r="D115" s="277" t="s">
        <v>1</v>
      </c>
      <c r="E115" s="278" t="s">
        <v>1</v>
      </c>
      <c r="F115" s="279">
        <v>799.7</v>
      </c>
      <c r="G115" s="35"/>
      <c r="H115" s="40"/>
    </row>
    <row r="116" spans="1:8" s="2" customFormat="1" ht="16.899999999999999" customHeight="1">
      <c r="A116" s="35"/>
      <c r="B116" s="40"/>
      <c r="C116" s="280" t="s">
        <v>1</v>
      </c>
      <c r="D116" s="280" t="s">
        <v>220</v>
      </c>
      <c r="E116" s="18" t="s">
        <v>1</v>
      </c>
      <c r="F116" s="281">
        <v>0</v>
      </c>
      <c r="G116" s="35"/>
      <c r="H116" s="40"/>
    </row>
    <row r="117" spans="1:8" s="2" customFormat="1" ht="16.899999999999999" customHeight="1">
      <c r="A117" s="35"/>
      <c r="B117" s="40"/>
      <c r="C117" s="280" t="s">
        <v>1</v>
      </c>
      <c r="D117" s="280" t="s">
        <v>231</v>
      </c>
      <c r="E117" s="18" t="s">
        <v>1</v>
      </c>
      <c r="F117" s="281">
        <v>0</v>
      </c>
      <c r="G117" s="35"/>
      <c r="H117" s="40"/>
    </row>
    <row r="118" spans="1:8" s="2" customFormat="1" ht="16.899999999999999" customHeight="1">
      <c r="A118" s="35"/>
      <c r="B118" s="40"/>
      <c r="C118" s="280" t="s">
        <v>1</v>
      </c>
      <c r="D118" s="280" t="s">
        <v>243</v>
      </c>
      <c r="E118" s="18" t="s">
        <v>1</v>
      </c>
      <c r="F118" s="281">
        <v>799.7</v>
      </c>
      <c r="G118" s="35"/>
      <c r="H118" s="40"/>
    </row>
    <row r="119" spans="1:8" s="2" customFormat="1" ht="16.899999999999999" customHeight="1">
      <c r="A119" s="35"/>
      <c r="B119" s="40"/>
      <c r="C119" s="280" t="s">
        <v>178</v>
      </c>
      <c r="D119" s="280" t="s">
        <v>196</v>
      </c>
      <c r="E119" s="18" t="s">
        <v>1</v>
      </c>
      <c r="F119" s="281">
        <v>799.7</v>
      </c>
      <c r="G119" s="35"/>
      <c r="H119" s="40"/>
    </row>
    <row r="120" spans="1:8" s="2" customFormat="1" ht="16.899999999999999" customHeight="1">
      <c r="A120" s="35"/>
      <c r="B120" s="40"/>
      <c r="C120" s="282" t="s">
        <v>1324</v>
      </c>
      <c r="D120" s="35"/>
      <c r="E120" s="35"/>
      <c r="F120" s="35"/>
      <c r="G120" s="35"/>
      <c r="H120" s="40"/>
    </row>
    <row r="121" spans="1:8" s="2" customFormat="1" ht="16.899999999999999" customHeight="1">
      <c r="A121" s="35"/>
      <c r="B121" s="40"/>
      <c r="C121" s="280" t="s">
        <v>240</v>
      </c>
      <c r="D121" s="280" t="s">
        <v>241</v>
      </c>
      <c r="E121" s="18" t="s">
        <v>211</v>
      </c>
      <c r="F121" s="281">
        <v>799.7</v>
      </c>
      <c r="G121" s="35"/>
      <c r="H121" s="40"/>
    </row>
    <row r="122" spans="1:8" s="2" customFormat="1" ht="16.899999999999999" customHeight="1">
      <c r="A122" s="35"/>
      <c r="B122" s="40"/>
      <c r="C122" s="280" t="s">
        <v>245</v>
      </c>
      <c r="D122" s="280" t="s">
        <v>246</v>
      </c>
      <c r="E122" s="18" t="s">
        <v>211</v>
      </c>
      <c r="F122" s="281">
        <v>799.7</v>
      </c>
      <c r="G122" s="35"/>
      <c r="H122" s="40"/>
    </row>
    <row r="123" spans="1:8" s="2" customFormat="1" ht="16.899999999999999" customHeight="1">
      <c r="A123" s="35"/>
      <c r="B123" s="40"/>
      <c r="C123" s="276" t="s">
        <v>180</v>
      </c>
      <c r="D123" s="277" t="s">
        <v>1</v>
      </c>
      <c r="E123" s="278" t="s">
        <v>1</v>
      </c>
      <c r="F123" s="279">
        <v>148</v>
      </c>
      <c r="G123" s="35"/>
      <c r="H123" s="40"/>
    </row>
    <row r="124" spans="1:8" s="2" customFormat="1" ht="16.899999999999999" customHeight="1">
      <c r="A124" s="35"/>
      <c r="B124" s="40"/>
      <c r="C124" s="280" t="s">
        <v>1</v>
      </c>
      <c r="D124" s="280" t="s">
        <v>220</v>
      </c>
      <c r="E124" s="18" t="s">
        <v>1</v>
      </c>
      <c r="F124" s="281">
        <v>0</v>
      </c>
      <c r="G124" s="35"/>
      <c r="H124" s="40"/>
    </row>
    <row r="125" spans="1:8" s="2" customFormat="1" ht="16.899999999999999" customHeight="1">
      <c r="A125" s="35"/>
      <c r="B125" s="40"/>
      <c r="C125" s="280" t="s">
        <v>180</v>
      </c>
      <c r="D125" s="280" t="s">
        <v>384</v>
      </c>
      <c r="E125" s="18" t="s">
        <v>1</v>
      </c>
      <c r="F125" s="281">
        <v>148</v>
      </c>
      <c r="G125" s="35"/>
      <c r="H125" s="40"/>
    </row>
    <row r="126" spans="1:8" s="2" customFormat="1" ht="16.899999999999999" customHeight="1">
      <c r="A126" s="35"/>
      <c r="B126" s="40"/>
      <c r="C126" s="282" t="s">
        <v>1324</v>
      </c>
      <c r="D126" s="35"/>
      <c r="E126" s="35"/>
      <c r="F126" s="35"/>
      <c r="G126" s="35"/>
      <c r="H126" s="40"/>
    </row>
    <row r="127" spans="1:8" s="2" customFormat="1" ht="16.899999999999999" customHeight="1">
      <c r="A127" s="35"/>
      <c r="B127" s="40"/>
      <c r="C127" s="280" t="s">
        <v>381</v>
      </c>
      <c r="D127" s="280" t="s">
        <v>382</v>
      </c>
      <c r="E127" s="18" t="s">
        <v>334</v>
      </c>
      <c r="F127" s="281">
        <v>148</v>
      </c>
      <c r="G127" s="35"/>
      <c r="H127" s="40"/>
    </row>
    <row r="128" spans="1:8" s="2" customFormat="1" ht="16.899999999999999" customHeight="1">
      <c r="A128" s="35"/>
      <c r="B128" s="40"/>
      <c r="C128" s="280" t="s">
        <v>386</v>
      </c>
      <c r="D128" s="280" t="s">
        <v>387</v>
      </c>
      <c r="E128" s="18" t="s">
        <v>334</v>
      </c>
      <c r="F128" s="281">
        <v>150.22</v>
      </c>
      <c r="G128" s="35"/>
      <c r="H128" s="40"/>
    </row>
    <row r="129" spans="1:8" s="2" customFormat="1" ht="16.899999999999999" customHeight="1">
      <c r="A129" s="35"/>
      <c r="B129" s="40"/>
      <c r="C129" s="276" t="s">
        <v>182</v>
      </c>
      <c r="D129" s="277" t="s">
        <v>1</v>
      </c>
      <c r="E129" s="278" t="s">
        <v>1</v>
      </c>
      <c r="F129" s="279">
        <v>40</v>
      </c>
      <c r="G129" s="35"/>
      <c r="H129" s="40"/>
    </row>
    <row r="130" spans="1:8" s="2" customFormat="1" ht="16.899999999999999" customHeight="1">
      <c r="A130" s="35"/>
      <c r="B130" s="40"/>
      <c r="C130" s="280" t="s">
        <v>1</v>
      </c>
      <c r="D130" s="280" t="s">
        <v>220</v>
      </c>
      <c r="E130" s="18" t="s">
        <v>1</v>
      </c>
      <c r="F130" s="281">
        <v>0</v>
      </c>
      <c r="G130" s="35"/>
      <c r="H130" s="40"/>
    </row>
    <row r="131" spans="1:8" s="2" customFormat="1" ht="16.899999999999999" customHeight="1">
      <c r="A131" s="35"/>
      <c r="B131" s="40"/>
      <c r="C131" s="280" t="s">
        <v>182</v>
      </c>
      <c r="D131" s="280" t="s">
        <v>395</v>
      </c>
      <c r="E131" s="18" t="s">
        <v>1</v>
      </c>
      <c r="F131" s="281">
        <v>40</v>
      </c>
      <c r="G131" s="35"/>
      <c r="H131" s="40"/>
    </row>
    <row r="132" spans="1:8" s="2" customFormat="1" ht="16.899999999999999" customHeight="1">
      <c r="A132" s="35"/>
      <c r="B132" s="40"/>
      <c r="C132" s="282" t="s">
        <v>1324</v>
      </c>
      <c r="D132" s="35"/>
      <c r="E132" s="35"/>
      <c r="F132" s="35"/>
      <c r="G132" s="35"/>
      <c r="H132" s="40"/>
    </row>
    <row r="133" spans="1:8" s="2" customFormat="1" ht="16.899999999999999" customHeight="1">
      <c r="A133" s="35"/>
      <c r="B133" s="40"/>
      <c r="C133" s="280" t="s">
        <v>392</v>
      </c>
      <c r="D133" s="280" t="s">
        <v>393</v>
      </c>
      <c r="E133" s="18" t="s">
        <v>334</v>
      </c>
      <c r="F133" s="281">
        <v>40</v>
      </c>
      <c r="G133" s="35"/>
      <c r="H133" s="40"/>
    </row>
    <row r="134" spans="1:8" s="2" customFormat="1" ht="16.899999999999999" customHeight="1">
      <c r="A134" s="35"/>
      <c r="B134" s="40"/>
      <c r="C134" s="280" t="s">
        <v>397</v>
      </c>
      <c r="D134" s="280" t="s">
        <v>398</v>
      </c>
      <c r="E134" s="18" t="s">
        <v>334</v>
      </c>
      <c r="F134" s="281">
        <v>40.6</v>
      </c>
      <c r="G134" s="35"/>
      <c r="H134" s="40"/>
    </row>
    <row r="135" spans="1:8" s="2" customFormat="1" ht="16.899999999999999" customHeight="1">
      <c r="A135" s="35"/>
      <c r="B135" s="40"/>
      <c r="C135" s="276" t="s">
        <v>184</v>
      </c>
      <c r="D135" s="277" t="s">
        <v>1</v>
      </c>
      <c r="E135" s="278" t="s">
        <v>1</v>
      </c>
      <c r="F135" s="279">
        <v>346.70100000000002</v>
      </c>
      <c r="G135" s="35"/>
      <c r="H135" s="40"/>
    </row>
    <row r="136" spans="1:8" s="2" customFormat="1" ht="16.899999999999999" customHeight="1">
      <c r="A136" s="35"/>
      <c r="B136" s="40"/>
      <c r="C136" s="280" t="s">
        <v>1</v>
      </c>
      <c r="D136" s="280" t="s">
        <v>220</v>
      </c>
      <c r="E136" s="18" t="s">
        <v>1</v>
      </c>
      <c r="F136" s="281">
        <v>0</v>
      </c>
      <c r="G136" s="35"/>
      <c r="H136" s="40"/>
    </row>
    <row r="137" spans="1:8" s="2" customFormat="1" ht="16.899999999999999" customHeight="1">
      <c r="A137" s="35"/>
      <c r="B137" s="40"/>
      <c r="C137" s="280" t="s">
        <v>1</v>
      </c>
      <c r="D137" s="280" t="s">
        <v>324</v>
      </c>
      <c r="E137" s="18" t="s">
        <v>1</v>
      </c>
      <c r="F137" s="281">
        <v>0</v>
      </c>
      <c r="G137" s="35"/>
      <c r="H137" s="40"/>
    </row>
    <row r="138" spans="1:8" s="2" customFormat="1" ht="16.899999999999999" customHeight="1">
      <c r="A138" s="35"/>
      <c r="B138" s="40"/>
      <c r="C138" s="280" t="s">
        <v>184</v>
      </c>
      <c r="D138" s="280" t="s">
        <v>325</v>
      </c>
      <c r="E138" s="18" t="s">
        <v>1</v>
      </c>
      <c r="F138" s="281">
        <v>346.70100000000002</v>
      </c>
      <c r="G138" s="35"/>
      <c r="H138" s="40"/>
    </row>
    <row r="139" spans="1:8" s="2" customFormat="1" ht="16.899999999999999" customHeight="1">
      <c r="A139" s="35"/>
      <c r="B139" s="40"/>
      <c r="C139" s="282" t="s">
        <v>1324</v>
      </c>
      <c r="D139" s="35"/>
      <c r="E139" s="35"/>
      <c r="F139" s="35"/>
      <c r="G139" s="35"/>
      <c r="H139" s="40"/>
    </row>
    <row r="140" spans="1:8" s="2" customFormat="1" ht="16.899999999999999" customHeight="1">
      <c r="A140" s="35"/>
      <c r="B140" s="40"/>
      <c r="C140" s="280" t="s">
        <v>282</v>
      </c>
      <c r="D140" s="280" t="s">
        <v>283</v>
      </c>
      <c r="E140" s="18" t="s">
        <v>229</v>
      </c>
      <c r="F140" s="281">
        <v>346.70100000000002</v>
      </c>
      <c r="G140" s="35"/>
      <c r="H140" s="40"/>
    </row>
    <row r="141" spans="1:8" s="2" customFormat="1" ht="22.5">
      <c r="A141" s="35"/>
      <c r="B141" s="40"/>
      <c r="C141" s="280" t="s">
        <v>327</v>
      </c>
      <c r="D141" s="280" t="s">
        <v>328</v>
      </c>
      <c r="E141" s="18" t="s">
        <v>229</v>
      </c>
      <c r="F141" s="281">
        <v>346.70100000000002</v>
      </c>
      <c r="G141" s="35"/>
      <c r="H141" s="40"/>
    </row>
    <row r="142" spans="1:8" s="2" customFormat="1" ht="16.899999999999999" customHeight="1">
      <c r="A142" s="35"/>
      <c r="B142" s="40"/>
      <c r="C142" s="276" t="s">
        <v>187</v>
      </c>
      <c r="D142" s="277" t="s">
        <v>1</v>
      </c>
      <c r="E142" s="278" t="s">
        <v>1</v>
      </c>
      <c r="F142" s="279">
        <v>123.96899999999999</v>
      </c>
      <c r="G142" s="35"/>
      <c r="H142" s="40"/>
    </row>
    <row r="143" spans="1:8" s="2" customFormat="1" ht="16.899999999999999" customHeight="1">
      <c r="A143" s="35"/>
      <c r="B143" s="40"/>
      <c r="C143" s="280" t="s">
        <v>187</v>
      </c>
      <c r="D143" s="280" t="s">
        <v>309</v>
      </c>
      <c r="E143" s="18" t="s">
        <v>1</v>
      </c>
      <c r="F143" s="281">
        <v>123.96899999999999</v>
      </c>
      <c r="G143" s="35"/>
      <c r="H143" s="40"/>
    </row>
    <row r="144" spans="1:8" s="2" customFormat="1" ht="16.899999999999999" customHeight="1">
      <c r="A144" s="35"/>
      <c r="B144" s="40"/>
      <c r="C144" s="282" t="s">
        <v>1324</v>
      </c>
      <c r="D144" s="35"/>
      <c r="E144" s="35"/>
      <c r="F144" s="35"/>
      <c r="G144" s="35"/>
      <c r="H144" s="40"/>
    </row>
    <row r="145" spans="1:8" s="2" customFormat="1" ht="16.899999999999999" customHeight="1">
      <c r="A145" s="35"/>
      <c r="B145" s="40"/>
      <c r="C145" s="280" t="s">
        <v>304</v>
      </c>
      <c r="D145" s="280" t="s">
        <v>305</v>
      </c>
      <c r="E145" s="18" t="s">
        <v>229</v>
      </c>
      <c r="F145" s="281">
        <v>123.96899999999999</v>
      </c>
      <c r="G145" s="35"/>
      <c r="H145" s="40"/>
    </row>
    <row r="146" spans="1:8" s="2" customFormat="1" ht="16.899999999999999" customHeight="1">
      <c r="A146" s="35"/>
      <c r="B146" s="40"/>
      <c r="C146" s="280" t="s">
        <v>282</v>
      </c>
      <c r="D146" s="280" t="s">
        <v>283</v>
      </c>
      <c r="E146" s="18" t="s">
        <v>229</v>
      </c>
      <c r="F146" s="281">
        <v>346.70100000000002</v>
      </c>
      <c r="G146" s="35"/>
      <c r="H146" s="40"/>
    </row>
    <row r="147" spans="1:8" s="2" customFormat="1" ht="16.899999999999999" customHeight="1">
      <c r="A147" s="35"/>
      <c r="B147" s="40"/>
      <c r="C147" s="280" t="s">
        <v>318</v>
      </c>
      <c r="D147" s="280" t="s">
        <v>319</v>
      </c>
      <c r="E147" s="18" t="s">
        <v>296</v>
      </c>
      <c r="F147" s="281">
        <v>223.14400000000001</v>
      </c>
      <c r="G147" s="35"/>
      <c r="H147" s="40"/>
    </row>
    <row r="148" spans="1:8" s="2" customFormat="1" ht="16.899999999999999" customHeight="1">
      <c r="A148" s="35"/>
      <c r="B148" s="40"/>
      <c r="C148" s="276" t="s">
        <v>189</v>
      </c>
      <c r="D148" s="277" t="s">
        <v>1</v>
      </c>
      <c r="E148" s="278" t="s">
        <v>1</v>
      </c>
      <c r="F148" s="279">
        <v>189.91200000000001</v>
      </c>
      <c r="G148" s="35"/>
      <c r="H148" s="40"/>
    </row>
    <row r="149" spans="1:8" s="2" customFormat="1" ht="16.899999999999999" customHeight="1">
      <c r="A149" s="35"/>
      <c r="B149" s="40"/>
      <c r="C149" s="280" t="s">
        <v>189</v>
      </c>
      <c r="D149" s="280" t="s">
        <v>274</v>
      </c>
      <c r="E149" s="18" t="s">
        <v>1</v>
      </c>
      <c r="F149" s="281">
        <v>189.91200000000001</v>
      </c>
      <c r="G149" s="35"/>
      <c r="H149" s="40"/>
    </row>
    <row r="150" spans="1:8" s="2" customFormat="1" ht="16.899999999999999" customHeight="1">
      <c r="A150" s="35"/>
      <c r="B150" s="40"/>
      <c r="C150" s="282" t="s">
        <v>1324</v>
      </c>
      <c r="D150" s="35"/>
      <c r="E150" s="35"/>
      <c r="F150" s="35"/>
      <c r="G150" s="35"/>
      <c r="H150" s="40"/>
    </row>
    <row r="151" spans="1:8" s="2" customFormat="1" ht="22.5">
      <c r="A151" s="35"/>
      <c r="B151" s="40"/>
      <c r="C151" s="280" t="s">
        <v>260</v>
      </c>
      <c r="D151" s="280" t="s">
        <v>261</v>
      </c>
      <c r="E151" s="18" t="s">
        <v>229</v>
      </c>
      <c r="F151" s="281">
        <v>383.99400000000003</v>
      </c>
      <c r="G151" s="35"/>
      <c r="H151" s="40"/>
    </row>
    <row r="152" spans="1:8" s="2" customFormat="1" ht="16.899999999999999" customHeight="1">
      <c r="A152" s="35"/>
      <c r="B152" s="40"/>
      <c r="C152" s="280" t="s">
        <v>282</v>
      </c>
      <c r="D152" s="280" t="s">
        <v>283</v>
      </c>
      <c r="E152" s="18" t="s">
        <v>229</v>
      </c>
      <c r="F152" s="281">
        <v>346.70100000000002</v>
      </c>
      <c r="G152" s="35"/>
      <c r="H152" s="40"/>
    </row>
    <row r="153" spans="1:8" s="2" customFormat="1" ht="16.899999999999999" customHeight="1">
      <c r="A153" s="35"/>
      <c r="B153" s="40"/>
      <c r="C153" s="280" t="s">
        <v>312</v>
      </c>
      <c r="D153" s="280" t="s">
        <v>313</v>
      </c>
      <c r="E153" s="18" t="s">
        <v>296</v>
      </c>
      <c r="F153" s="281">
        <v>341.84199999999998</v>
      </c>
      <c r="G153" s="35"/>
      <c r="H153" s="40"/>
    </row>
    <row r="154" spans="1:8" s="2" customFormat="1" ht="16.899999999999999" customHeight="1">
      <c r="A154" s="35"/>
      <c r="B154" s="40"/>
      <c r="C154" s="276" t="s">
        <v>192</v>
      </c>
      <c r="D154" s="277" t="s">
        <v>1</v>
      </c>
      <c r="E154" s="278" t="s">
        <v>1</v>
      </c>
      <c r="F154" s="279">
        <v>383.99400000000003</v>
      </c>
      <c r="G154" s="35"/>
      <c r="H154" s="40"/>
    </row>
    <row r="155" spans="1:8" s="2" customFormat="1" ht="16.899999999999999" customHeight="1">
      <c r="A155" s="35"/>
      <c r="B155" s="40"/>
      <c r="C155" s="280" t="s">
        <v>192</v>
      </c>
      <c r="D155" s="280" t="s">
        <v>199</v>
      </c>
      <c r="E155" s="18" t="s">
        <v>1</v>
      </c>
      <c r="F155" s="281">
        <v>383.99400000000003</v>
      </c>
      <c r="G155" s="35"/>
      <c r="H155" s="40"/>
    </row>
    <row r="156" spans="1:8" s="2" customFormat="1" ht="16.899999999999999" customHeight="1">
      <c r="A156" s="35"/>
      <c r="B156" s="40"/>
      <c r="C156" s="282" t="s">
        <v>1324</v>
      </c>
      <c r="D156" s="35"/>
      <c r="E156" s="35"/>
      <c r="F156" s="35"/>
      <c r="G156" s="35"/>
      <c r="H156" s="40"/>
    </row>
    <row r="157" spans="1:8" s="2" customFormat="1" ht="22.5">
      <c r="A157" s="35"/>
      <c r="B157" s="40"/>
      <c r="C157" s="280" t="s">
        <v>260</v>
      </c>
      <c r="D157" s="280" t="s">
        <v>261</v>
      </c>
      <c r="E157" s="18" t="s">
        <v>229</v>
      </c>
      <c r="F157" s="281">
        <v>383.99400000000003</v>
      </c>
      <c r="G157" s="35"/>
      <c r="H157" s="40"/>
    </row>
    <row r="158" spans="1:8" s="2" customFormat="1" ht="22.5">
      <c r="A158" s="35"/>
      <c r="B158" s="40"/>
      <c r="C158" s="280" t="s">
        <v>249</v>
      </c>
      <c r="D158" s="280" t="s">
        <v>250</v>
      </c>
      <c r="E158" s="18" t="s">
        <v>229</v>
      </c>
      <c r="F158" s="281">
        <v>383.99400000000003</v>
      </c>
      <c r="G158" s="35"/>
      <c r="H158" s="40"/>
    </row>
    <row r="159" spans="1:8" s="2" customFormat="1" ht="22.5">
      <c r="A159" s="35"/>
      <c r="B159" s="40"/>
      <c r="C159" s="280" t="s">
        <v>277</v>
      </c>
      <c r="D159" s="280" t="s">
        <v>278</v>
      </c>
      <c r="E159" s="18" t="s">
        <v>229</v>
      </c>
      <c r="F159" s="281">
        <v>383.99400000000003</v>
      </c>
      <c r="G159" s="35"/>
      <c r="H159" s="40"/>
    </row>
    <row r="160" spans="1:8" s="2" customFormat="1" ht="16.899999999999999" customHeight="1">
      <c r="A160" s="35"/>
      <c r="B160" s="40"/>
      <c r="C160" s="280" t="s">
        <v>282</v>
      </c>
      <c r="D160" s="280" t="s">
        <v>283</v>
      </c>
      <c r="E160" s="18" t="s">
        <v>229</v>
      </c>
      <c r="F160" s="281">
        <v>767.98800000000006</v>
      </c>
      <c r="G160" s="35"/>
      <c r="H160" s="40"/>
    </row>
    <row r="161" spans="1:8" s="2" customFormat="1" ht="22.5">
      <c r="A161" s="35"/>
      <c r="B161" s="40"/>
      <c r="C161" s="280" t="s">
        <v>294</v>
      </c>
      <c r="D161" s="280" t="s">
        <v>295</v>
      </c>
      <c r="E161" s="18" t="s">
        <v>296</v>
      </c>
      <c r="F161" s="281">
        <v>691.18899999999996</v>
      </c>
      <c r="G161" s="35"/>
      <c r="H161" s="40"/>
    </row>
    <row r="162" spans="1:8" s="2" customFormat="1" ht="16.899999999999999" customHeight="1">
      <c r="A162" s="35"/>
      <c r="B162" s="40"/>
      <c r="C162" s="280" t="s">
        <v>288</v>
      </c>
      <c r="D162" s="280" t="s">
        <v>289</v>
      </c>
      <c r="E162" s="18" t="s">
        <v>229</v>
      </c>
      <c r="F162" s="281">
        <v>767.98800000000006</v>
      </c>
      <c r="G162" s="35"/>
      <c r="H162" s="40"/>
    </row>
    <row r="163" spans="1:8" s="2" customFormat="1" ht="16.899999999999999" customHeight="1">
      <c r="A163" s="35"/>
      <c r="B163" s="40"/>
      <c r="C163" s="276" t="s">
        <v>195</v>
      </c>
      <c r="D163" s="277" t="s">
        <v>196</v>
      </c>
      <c r="E163" s="278" t="s">
        <v>1</v>
      </c>
      <c r="F163" s="279">
        <v>194.08199999999999</v>
      </c>
      <c r="G163" s="35"/>
      <c r="H163" s="40"/>
    </row>
    <row r="164" spans="1:8" s="2" customFormat="1" ht="16.899999999999999" customHeight="1">
      <c r="A164" s="35"/>
      <c r="B164" s="40"/>
      <c r="C164" s="280" t="s">
        <v>1</v>
      </c>
      <c r="D164" s="280" t="s">
        <v>220</v>
      </c>
      <c r="E164" s="18" t="s">
        <v>1</v>
      </c>
      <c r="F164" s="281">
        <v>0</v>
      </c>
      <c r="G164" s="35"/>
      <c r="H164" s="40"/>
    </row>
    <row r="165" spans="1:8" s="2" customFormat="1" ht="16.899999999999999" customHeight="1">
      <c r="A165" s="35"/>
      <c r="B165" s="40"/>
      <c r="C165" s="280" t="s">
        <v>1</v>
      </c>
      <c r="D165" s="280" t="s">
        <v>263</v>
      </c>
      <c r="E165" s="18" t="s">
        <v>1</v>
      </c>
      <c r="F165" s="281">
        <v>0</v>
      </c>
      <c r="G165" s="35"/>
      <c r="H165" s="40"/>
    </row>
    <row r="166" spans="1:8" s="2" customFormat="1" ht="16.899999999999999" customHeight="1">
      <c r="A166" s="35"/>
      <c r="B166" s="40"/>
      <c r="C166" s="280" t="s">
        <v>1</v>
      </c>
      <c r="D166" s="280" t="s">
        <v>264</v>
      </c>
      <c r="E166" s="18" t="s">
        <v>1</v>
      </c>
      <c r="F166" s="281">
        <v>0</v>
      </c>
      <c r="G166" s="35"/>
      <c r="H166" s="40"/>
    </row>
    <row r="167" spans="1:8" s="2" customFormat="1" ht="16.899999999999999" customHeight="1">
      <c r="A167" s="35"/>
      <c r="B167" s="40"/>
      <c r="C167" s="280" t="s">
        <v>1</v>
      </c>
      <c r="D167" s="280" t="s">
        <v>265</v>
      </c>
      <c r="E167" s="18" t="s">
        <v>1</v>
      </c>
      <c r="F167" s="281">
        <v>24.42</v>
      </c>
      <c r="G167" s="35"/>
      <c r="H167" s="40"/>
    </row>
    <row r="168" spans="1:8" s="2" customFormat="1" ht="16.899999999999999" customHeight="1">
      <c r="A168" s="35"/>
      <c r="B168" s="40"/>
      <c r="C168" s="280" t="s">
        <v>1</v>
      </c>
      <c r="D168" s="280" t="s">
        <v>266</v>
      </c>
      <c r="E168" s="18" t="s">
        <v>1</v>
      </c>
      <c r="F168" s="281">
        <v>8.4</v>
      </c>
      <c r="G168" s="35"/>
      <c r="H168" s="40"/>
    </row>
    <row r="169" spans="1:8" s="2" customFormat="1" ht="16.899999999999999" customHeight="1">
      <c r="A169" s="35"/>
      <c r="B169" s="40"/>
      <c r="C169" s="280" t="s">
        <v>1</v>
      </c>
      <c r="D169" s="280" t="s">
        <v>268</v>
      </c>
      <c r="E169" s="18" t="s">
        <v>1</v>
      </c>
      <c r="F169" s="281">
        <v>0</v>
      </c>
      <c r="G169" s="35"/>
      <c r="H169" s="40"/>
    </row>
    <row r="170" spans="1:8" s="2" customFormat="1" ht="16.899999999999999" customHeight="1">
      <c r="A170" s="35"/>
      <c r="B170" s="40"/>
      <c r="C170" s="280" t="s">
        <v>1</v>
      </c>
      <c r="D170" s="280" t="s">
        <v>269</v>
      </c>
      <c r="E170" s="18" t="s">
        <v>1</v>
      </c>
      <c r="F170" s="281">
        <v>97.68</v>
      </c>
      <c r="G170" s="35"/>
      <c r="H170" s="40"/>
    </row>
    <row r="171" spans="1:8" s="2" customFormat="1" ht="16.899999999999999" customHeight="1">
      <c r="A171" s="35"/>
      <c r="B171" s="40"/>
      <c r="C171" s="280" t="s">
        <v>1</v>
      </c>
      <c r="D171" s="280" t="s">
        <v>270</v>
      </c>
      <c r="E171" s="18" t="s">
        <v>1</v>
      </c>
      <c r="F171" s="281">
        <v>50.4</v>
      </c>
      <c r="G171" s="35"/>
      <c r="H171" s="40"/>
    </row>
    <row r="172" spans="1:8" s="2" customFormat="1" ht="16.899999999999999" customHeight="1">
      <c r="A172" s="35"/>
      <c r="B172" s="40"/>
      <c r="C172" s="280" t="s">
        <v>1</v>
      </c>
      <c r="D172" s="280" t="s">
        <v>271</v>
      </c>
      <c r="E172" s="18" t="s">
        <v>1</v>
      </c>
      <c r="F172" s="281">
        <v>0</v>
      </c>
      <c r="G172" s="35"/>
      <c r="H172" s="40"/>
    </row>
    <row r="173" spans="1:8" s="2" customFormat="1" ht="16.899999999999999" customHeight="1">
      <c r="A173" s="35"/>
      <c r="B173" s="40"/>
      <c r="C173" s="280" t="s">
        <v>1</v>
      </c>
      <c r="D173" s="280" t="s">
        <v>272</v>
      </c>
      <c r="E173" s="18" t="s">
        <v>1</v>
      </c>
      <c r="F173" s="281">
        <v>11.112</v>
      </c>
      <c r="G173" s="35"/>
      <c r="H173" s="40"/>
    </row>
    <row r="174" spans="1:8" s="2" customFormat="1" ht="16.899999999999999" customHeight="1">
      <c r="A174" s="35"/>
      <c r="B174" s="40"/>
      <c r="C174" s="280" t="s">
        <v>1</v>
      </c>
      <c r="D174" s="280" t="s">
        <v>273</v>
      </c>
      <c r="E174" s="18" t="s">
        <v>1</v>
      </c>
      <c r="F174" s="281">
        <v>2.0699999999999998</v>
      </c>
      <c r="G174" s="35"/>
      <c r="H174" s="40"/>
    </row>
    <row r="175" spans="1:8" s="2" customFormat="1" ht="16.899999999999999" customHeight="1">
      <c r="A175" s="35"/>
      <c r="B175" s="40"/>
      <c r="C175" s="280" t="s">
        <v>195</v>
      </c>
      <c r="D175" s="280" t="s">
        <v>196</v>
      </c>
      <c r="E175" s="18" t="s">
        <v>1</v>
      </c>
      <c r="F175" s="281">
        <v>194.08199999999999</v>
      </c>
      <c r="G175" s="35"/>
      <c r="H175" s="40"/>
    </row>
    <row r="176" spans="1:8" s="2" customFormat="1" ht="16.899999999999999" customHeight="1">
      <c r="A176" s="35"/>
      <c r="B176" s="40"/>
      <c r="C176" s="282" t="s">
        <v>1324</v>
      </c>
      <c r="D176" s="35"/>
      <c r="E176" s="35"/>
      <c r="F176" s="35"/>
      <c r="G176" s="35"/>
      <c r="H176" s="40"/>
    </row>
    <row r="177" spans="1:8" s="2" customFormat="1" ht="22.5">
      <c r="A177" s="35"/>
      <c r="B177" s="40"/>
      <c r="C177" s="280" t="s">
        <v>260</v>
      </c>
      <c r="D177" s="280" t="s">
        <v>261</v>
      </c>
      <c r="E177" s="18" t="s">
        <v>229</v>
      </c>
      <c r="F177" s="281">
        <v>383.99400000000003</v>
      </c>
      <c r="G177" s="35"/>
      <c r="H177" s="40"/>
    </row>
    <row r="178" spans="1:8" s="2" customFormat="1" ht="16.899999999999999" customHeight="1">
      <c r="A178" s="35"/>
      <c r="B178" s="40"/>
      <c r="C178" s="280" t="s">
        <v>300</v>
      </c>
      <c r="D178" s="280" t="s">
        <v>301</v>
      </c>
      <c r="E178" s="18" t="s">
        <v>229</v>
      </c>
      <c r="F178" s="281">
        <v>189.91200000000001</v>
      </c>
      <c r="G178" s="35"/>
      <c r="H178" s="40"/>
    </row>
    <row r="179" spans="1:8" s="2" customFormat="1" ht="16.899999999999999" customHeight="1">
      <c r="A179" s="35"/>
      <c r="B179" s="40"/>
      <c r="C179" s="276" t="s">
        <v>199</v>
      </c>
      <c r="D179" s="277" t="s">
        <v>1</v>
      </c>
      <c r="E179" s="278" t="s">
        <v>1</v>
      </c>
      <c r="F179" s="279">
        <v>383.99400000000003</v>
      </c>
      <c r="G179" s="35"/>
      <c r="H179" s="40"/>
    </row>
    <row r="180" spans="1:8" s="2" customFormat="1" ht="16.899999999999999" customHeight="1">
      <c r="A180" s="35"/>
      <c r="B180" s="40"/>
      <c r="C180" s="280" t="s">
        <v>1</v>
      </c>
      <c r="D180" s="280" t="s">
        <v>220</v>
      </c>
      <c r="E180" s="18" t="s">
        <v>1</v>
      </c>
      <c r="F180" s="281">
        <v>0</v>
      </c>
      <c r="G180" s="35"/>
      <c r="H180" s="40"/>
    </row>
    <row r="181" spans="1:8" s="2" customFormat="1" ht="16.899999999999999" customHeight="1">
      <c r="A181" s="35"/>
      <c r="B181" s="40"/>
      <c r="C181" s="280" t="s">
        <v>1</v>
      </c>
      <c r="D181" s="280" t="s">
        <v>231</v>
      </c>
      <c r="E181" s="18" t="s">
        <v>1</v>
      </c>
      <c r="F181" s="281">
        <v>0</v>
      </c>
      <c r="G181" s="35"/>
      <c r="H181" s="40"/>
    </row>
    <row r="182" spans="1:8" s="2" customFormat="1" ht="16.899999999999999" customHeight="1">
      <c r="A182" s="35"/>
      <c r="B182" s="40"/>
      <c r="C182" s="280" t="s">
        <v>1</v>
      </c>
      <c r="D182" s="280" t="s">
        <v>232</v>
      </c>
      <c r="E182" s="18" t="s">
        <v>1</v>
      </c>
      <c r="F182" s="281">
        <v>462.18</v>
      </c>
      <c r="G182" s="35"/>
      <c r="H182" s="40"/>
    </row>
    <row r="183" spans="1:8" s="2" customFormat="1" ht="16.899999999999999" customHeight="1">
      <c r="A183" s="35"/>
      <c r="B183" s="40"/>
      <c r="C183" s="280" t="s">
        <v>1</v>
      </c>
      <c r="D183" s="280" t="s">
        <v>233</v>
      </c>
      <c r="E183" s="18" t="s">
        <v>1</v>
      </c>
      <c r="F183" s="281">
        <v>0</v>
      </c>
      <c r="G183" s="35"/>
      <c r="H183" s="40"/>
    </row>
    <row r="184" spans="1:8" s="2" customFormat="1" ht="16.899999999999999" customHeight="1">
      <c r="A184" s="35"/>
      <c r="B184" s="40"/>
      <c r="C184" s="280" t="s">
        <v>1</v>
      </c>
      <c r="D184" s="280" t="s">
        <v>234</v>
      </c>
      <c r="E184" s="18" t="s">
        <v>1</v>
      </c>
      <c r="F184" s="281">
        <v>18.13</v>
      </c>
      <c r="G184" s="35"/>
      <c r="H184" s="40"/>
    </row>
    <row r="185" spans="1:8" s="2" customFormat="1" ht="16.899999999999999" customHeight="1">
      <c r="A185" s="35"/>
      <c r="B185" s="40"/>
      <c r="C185" s="280" t="s">
        <v>1</v>
      </c>
      <c r="D185" s="280" t="s">
        <v>235</v>
      </c>
      <c r="E185" s="18" t="s">
        <v>1</v>
      </c>
      <c r="F185" s="281">
        <v>12.788</v>
      </c>
      <c r="G185" s="35"/>
      <c r="H185" s="40"/>
    </row>
    <row r="186" spans="1:8" s="2" customFormat="1" ht="16.899999999999999" customHeight="1">
      <c r="A186" s="35"/>
      <c r="B186" s="40"/>
      <c r="C186" s="280" t="s">
        <v>1</v>
      </c>
      <c r="D186" s="280" t="s">
        <v>236</v>
      </c>
      <c r="E186" s="18" t="s">
        <v>1</v>
      </c>
      <c r="F186" s="281">
        <v>-0.19800000000000001</v>
      </c>
      <c r="G186" s="35"/>
      <c r="H186" s="40"/>
    </row>
    <row r="187" spans="1:8" s="2" customFormat="1" ht="16.899999999999999" customHeight="1">
      <c r="A187" s="35"/>
      <c r="B187" s="40"/>
      <c r="C187" s="280" t="s">
        <v>1</v>
      </c>
      <c r="D187" s="280" t="s">
        <v>237</v>
      </c>
      <c r="E187" s="18" t="s">
        <v>1</v>
      </c>
      <c r="F187" s="281">
        <v>-76.233999999999995</v>
      </c>
      <c r="G187" s="35"/>
      <c r="H187" s="40"/>
    </row>
    <row r="188" spans="1:8" s="2" customFormat="1" ht="16.899999999999999" customHeight="1">
      <c r="A188" s="35"/>
      <c r="B188" s="40"/>
      <c r="C188" s="280" t="s">
        <v>1</v>
      </c>
      <c r="D188" s="280" t="s">
        <v>238</v>
      </c>
      <c r="E188" s="18" t="s">
        <v>1</v>
      </c>
      <c r="F188" s="281">
        <v>-32.671999999999997</v>
      </c>
      <c r="G188" s="35"/>
      <c r="H188" s="40"/>
    </row>
    <row r="189" spans="1:8" s="2" customFormat="1" ht="16.899999999999999" customHeight="1">
      <c r="A189" s="35"/>
      <c r="B189" s="40"/>
      <c r="C189" s="280" t="s">
        <v>199</v>
      </c>
      <c r="D189" s="280" t="s">
        <v>196</v>
      </c>
      <c r="E189" s="18" t="s">
        <v>1</v>
      </c>
      <c r="F189" s="281">
        <v>383.99400000000003</v>
      </c>
      <c r="G189" s="35"/>
      <c r="H189" s="40"/>
    </row>
    <row r="190" spans="1:8" s="2" customFormat="1" ht="16.899999999999999" customHeight="1">
      <c r="A190" s="35"/>
      <c r="B190" s="40"/>
      <c r="C190" s="282" t="s">
        <v>1324</v>
      </c>
      <c r="D190" s="35"/>
      <c r="E190" s="35"/>
      <c r="F190" s="35"/>
      <c r="G190" s="35"/>
      <c r="H190" s="40"/>
    </row>
    <row r="191" spans="1:8" s="2" customFormat="1" ht="22.5">
      <c r="A191" s="35"/>
      <c r="B191" s="40"/>
      <c r="C191" s="280" t="s">
        <v>227</v>
      </c>
      <c r="D191" s="280" t="s">
        <v>228</v>
      </c>
      <c r="E191" s="18" t="s">
        <v>229</v>
      </c>
      <c r="F191" s="281">
        <v>383.99400000000003</v>
      </c>
      <c r="G191" s="35"/>
      <c r="H191" s="40"/>
    </row>
    <row r="192" spans="1:8" s="2" customFormat="1" ht="22.5">
      <c r="A192" s="35"/>
      <c r="B192" s="40"/>
      <c r="C192" s="280" t="s">
        <v>260</v>
      </c>
      <c r="D192" s="280" t="s">
        <v>261</v>
      </c>
      <c r="E192" s="18" t="s">
        <v>229</v>
      </c>
      <c r="F192" s="281">
        <v>383.99400000000003</v>
      </c>
      <c r="G192" s="35"/>
      <c r="H192" s="40"/>
    </row>
    <row r="193" spans="1:8" s="2" customFormat="1" ht="16.899999999999999" customHeight="1">
      <c r="A193" s="35"/>
      <c r="B193" s="40"/>
      <c r="C193" s="280" t="s">
        <v>300</v>
      </c>
      <c r="D193" s="280" t="s">
        <v>301</v>
      </c>
      <c r="E193" s="18" t="s">
        <v>229</v>
      </c>
      <c r="F193" s="281">
        <v>189.91200000000001</v>
      </c>
      <c r="G193" s="35"/>
      <c r="H193" s="40"/>
    </row>
    <row r="194" spans="1:8" s="2" customFormat="1" ht="26.45" customHeight="1">
      <c r="A194" s="35"/>
      <c r="B194" s="40"/>
      <c r="C194" s="275" t="s">
        <v>1325</v>
      </c>
      <c r="D194" s="275" t="s">
        <v>100</v>
      </c>
      <c r="E194" s="35"/>
      <c r="F194" s="35"/>
      <c r="G194" s="35"/>
      <c r="H194" s="40"/>
    </row>
    <row r="195" spans="1:8" s="2" customFormat="1" ht="16.899999999999999" customHeight="1">
      <c r="A195" s="35"/>
      <c r="B195" s="40"/>
      <c r="C195" s="276" t="s">
        <v>171</v>
      </c>
      <c r="D195" s="277" t="s">
        <v>1</v>
      </c>
      <c r="E195" s="278" t="s">
        <v>1</v>
      </c>
      <c r="F195" s="279">
        <v>17.579999999999998</v>
      </c>
      <c r="G195" s="35"/>
      <c r="H195" s="40"/>
    </row>
    <row r="196" spans="1:8" s="2" customFormat="1" ht="16.899999999999999" customHeight="1">
      <c r="A196" s="35"/>
      <c r="B196" s="40"/>
      <c r="C196" s="280" t="s">
        <v>1</v>
      </c>
      <c r="D196" s="280" t="s">
        <v>220</v>
      </c>
      <c r="E196" s="18" t="s">
        <v>1</v>
      </c>
      <c r="F196" s="281">
        <v>0</v>
      </c>
      <c r="G196" s="35"/>
      <c r="H196" s="40"/>
    </row>
    <row r="197" spans="1:8" s="2" customFormat="1" ht="16.899999999999999" customHeight="1">
      <c r="A197" s="35"/>
      <c r="B197" s="40"/>
      <c r="C197" s="280" t="s">
        <v>1</v>
      </c>
      <c r="D197" s="280" t="s">
        <v>263</v>
      </c>
      <c r="E197" s="18" t="s">
        <v>1</v>
      </c>
      <c r="F197" s="281">
        <v>0</v>
      </c>
      <c r="G197" s="35"/>
      <c r="H197" s="40"/>
    </row>
    <row r="198" spans="1:8" s="2" customFormat="1" ht="16.899999999999999" customHeight="1">
      <c r="A198" s="35"/>
      <c r="B198" s="40"/>
      <c r="C198" s="280" t="s">
        <v>1</v>
      </c>
      <c r="D198" s="280" t="s">
        <v>264</v>
      </c>
      <c r="E198" s="18" t="s">
        <v>1</v>
      </c>
      <c r="F198" s="281">
        <v>0</v>
      </c>
      <c r="G198" s="35"/>
      <c r="H198" s="40"/>
    </row>
    <row r="199" spans="1:8" s="2" customFormat="1" ht="16.899999999999999" customHeight="1">
      <c r="A199" s="35"/>
      <c r="B199" s="40"/>
      <c r="C199" s="280" t="s">
        <v>1</v>
      </c>
      <c r="D199" s="280" t="s">
        <v>631</v>
      </c>
      <c r="E199" s="18" t="s">
        <v>1</v>
      </c>
      <c r="F199" s="281">
        <v>1.92</v>
      </c>
      <c r="G199" s="35"/>
      <c r="H199" s="40"/>
    </row>
    <row r="200" spans="1:8" s="2" customFormat="1" ht="16.899999999999999" customHeight="1">
      <c r="A200" s="35"/>
      <c r="B200" s="40"/>
      <c r="C200" s="280" t="s">
        <v>1</v>
      </c>
      <c r="D200" s="280" t="s">
        <v>632</v>
      </c>
      <c r="E200" s="18" t="s">
        <v>1</v>
      </c>
      <c r="F200" s="281">
        <v>15.66</v>
      </c>
      <c r="G200" s="35"/>
      <c r="H200" s="40"/>
    </row>
    <row r="201" spans="1:8" s="2" customFormat="1" ht="16.899999999999999" customHeight="1">
      <c r="A201" s="35"/>
      <c r="B201" s="40"/>
      <c r="C201" s="280" t="s">
        <v>171</v>
      </c>
      <c r="D201" s="280" t="s">
        <v>267</v>
      </c>
      <c r="E201" s="18" t="s">
        <v>1</v>
      </c>
      <c r="F201" s="281">
        <v>17.579999999999998</v>
      </c>
      <c r="G201" s="35"/>
      <c r="H201" s="40"/>
    </row>
    <row r="202" spans="1:8" s="2" customFormat="1" ht="16.899999999999999" customHeight="1">
      <c r="A202" s="35"/>
      <c r="B202" s="40"/>
      <c r="C202" s="282" t="s">
        <v>1324</v>
      </c>
      <c r="D202" s="35"/>
      <c r="E202" s="35"/>
      <c r="F202" s="35"/>
      <c r="G202" s="35"/>
      <c r="H202" s="40"/>
    </row>
    <row r="203" spans="1:8" s="2" customFormat="1" ht="22.5">
      <c r="A203" s="35"/>
      <c r="B203" s="40"/>
      <c r="C203" s="280" t="s">
        <v>260</v>
      </c>
      <c r="D203" s="280" t="s">
        <v>261</v>
      </c>
      <c r="E203" s="18" t="s">
        <v>229</v>
      </c>
      <c r="F203" s="281">
        <v>159.88999999999999</v>
      </c>
      <c r="G203" s="35"/>
      <c r="H203" s="40"/>
    </row>
    <row r="204" spans="1:8" s="2" customFormat="1" ht="16.899999999999999" customHeight="1">
      <c r="A204" s="35"/>
      <c r="B204" s="40"/>
      <c r="C204" s="280" t="s">
        <v>282</v>
      </c>
      <c r="D204" s="280" t="s">
        <v>283</v>
      </c>
      <c r="E204" s="18" t="s">
        <v>229</v>
      </c>
      <c r="F204" s="281">
        <v>151.96700000000001</v>
      </c>
      <c r="G204" s="35"/>
      <c r="H204" s="40"/>
    </row>
    <row r="205" spans="1:8" s="2" customFormat="1" ht="16.899999999999999" customHeight="1">
      <c r="A205" s="35"/>
      <c r="B205" s="40"/>
      <c r="C205" s="280" t="s">
        <v>339</v>
      </c>
      <c r="D205" s="280" t="s">
        <v>340</v>
      </c>
      <c r="E205" s="18" t="s">
        <v>229</v>
      </c>
      <c r="F205" s="281">
        <v>17.579999999999998</v>
      </c>
      <c r="G205" s="35"/>
      <c r="H205" s="40"/>
    </row>
    <row r="206" spans="1:8" s="2" customFormat="1" ht="16.899999999999999" customHeight="1">
      <c r="A206" s="35"/>
      <c r="B206" s="40"/>
      <c r="C206" s="276" t="s">
        <v>173</v>
      </c>
      <c r="D206" s="277" t="s">
        <v>174</v>
      </c>
      <c r="E206" s="278" t="s">
        <v>1</v>
      </c>
      <c r="F206" s="279">
        <v>53.38</v>
      </c>
      <c r="G206" s="35"/>
      <c r="H206" s="40"/>
    </row>
    <row r="207" spans="1:8" s="2" customFormat="1" ht="16.899999999999999" customHeight="1">
      <c r="A207" s="35"/>
      <c r="B207" s="40"/>
      <c r="C207" s="280" t="s">
        <v>1</v>
      </c>
      <c r="D207" s="280" t="s">
        <v>268</v>
      </c>
      <c r="E207" s="18" t="s">
        <v>1</v>
      </c>
      <c r="F207" s="281">
        <v>0</v>
      </c>
      <c r="G207" s="35"/>
      <c r="H207" s="40"/>
    </row>
    <row r="208" spans="1:8" s="2" customFormat="1" ht="16.899999999999999" customHeight="1">
      <c r="A208" s="35"/>
      <c r="B208" s="40"/>
      <c r="C208" s="280" t="s">
        <v>1</v>
      </c>
      <c r="D208" s="280" t="s">
        <v>633</v>
      </c>
      <c r="E208" s="18" t="s">
        <v>1</v>
      </c>
      <c r="F208" s="281">
        <v>6.4</v>
      </c>
      <c r="G208" s="35"/>
      <c r="H208" s="40"/>
    </row>
    <row r="209" spans="1:8" s="2" customFormat="1" ht="16.899999999999999" customHeight="1">
      <c r="A209" s="35"/>
      <c r="B209" s="40"/>
      <c r="C209" s="280" t="s">
        <v>1</v>
      </c>
      <c r="D209" s="280" t="s">
        <v>634</v>
      </c>
      <c r="E209" s="18" t="s">
        <v>1</v>
      </c>
      <c r="F209" s="281">
        <v>46.98</v>
      </c>
      <c r="G209" s="35"/>
      <c r="H209" s="40"/>
    </row>
    <row r="210" spans="1:8" s="2" customFormat="1" ht="16.899999999999999" customHeight="1">
      <c r="A210" s="35"/>
      <c r="B210" s="40"/>
      <c r="C210" s="280" t="s">
        <v>173</v>
      </c>
      <c r="D210" s="280" t="s">
        <v>267</v>
      </c>
      <c r="E210" s="18" t="s">
        <v>1</v>
      </c>
      <c r="F210" s="281">
        <v>53.38</v>
      </c>
      <c r="G210" s="35"/>
      <c r="H210" s="40"/>
    </row>
    <row r="211" spans="1:8" s="2" customFormat="1" ht="16.899999999999999" customHeight="1">
      <c r="A211" s="35"/>
      <c r="B211" s="40"/>
      <c r="C211" s="282" t="s">
        <v>1324</v>
      </c>
      <c r="D211" s="35"/>
      <c r="E211" s="35"/>
      <c r="F211" s="35"/>
      <c r="G211" s="35"/>
      <c r="H211" s="40"/>
    </row>
    <row r="212" spans="1:8" s="2" customFormat="1" ht="22.5">
      <c r="A212" s="35"/>
      <c r="B212" s="40"/>
      <c r="C212" s="280" t="s">
        <v>260</v>
      </c>
      <c r="D212" s="280" t="s">
        <v>261</v>
      </c>
      <c r="E212" s="18" t="s">
        <v>229</v>
      </c>
      <c r="F212" s="281">
        <v>159.88999999999999</v>
      </c>
      <c r="G212" s="35"/>
      <c r="H212" s="40"/>
    </row>
    <row r="213" spans="1:8" s="2" customFormat="1" ht="16.899999999999999" customHeight="1">
      <c r="A213" s="35"/>
      <c r="B213" s="40"/>
      <c r="C213" s="280" t="s">
        <v>304</v>
      </c>
      <c r="D213" s="280" t="s">
        <v>305</v>
      </c>
      <c r="E213" s="18" t="s">
        <v>229</v>
      </c>
      <c r="F213" s="281">
        <v>49.500999999999998</v>
      </c>
      <c r="G213" s="35"/>
      <c r="H213" s="40"/>
    </row>
    <row r="214" spans="1:8" s="2" customFormat="1" ht="16.899999999999999" customHeight="1">
      <c r="A214" s="35"/>
      <c r="B214" s="40"/>
      <c r="C214" s="276" t="s">
        <v>178</v>
      </c>
      <c r="D214" s="277" t="s">
        <v>1</v>
      </c>
      <c r="E214" s="278" t="s">
        <v>1</v>
      </c>
      <c r="F214" s="279">
        <v>546.22</v>
      </c>
      <c r="G214" s="35"/>
      <c r="H214" s="40"/>
    </row>
    <row r="215" spans="1:8" s="2" customFormat="1" ht="22.5">
      <c r="A215" s="35"/>
      <c r="B215" s="40"/>
      <c r="C215" s="280" t="s">
        <v>1</v>
      </c>
      <c r="D215" s="280" t="s">
        <v>580</v>
      </c>
      <c r="E215" s="18" t="s">
        <v>1</v>
      </c>
      <c r="F215" s="281">
        <v>0</v>
      </c>
      <c r="G215" s="35"/>
      <c r="H215" s="40"/>
    </row>
    <row r="216" spans="1:8" s="2" customFormat="1" ht="16.899999999999999" customHeight="1">
      <c r="A216" s="35"/>
      <c r="B216" s="40"/>
      <c r="C216" s="280" t="s">
        <v>1</v>
      </c>
      <c r="D216" s="280" t="s">
        <v>605</v>
      </c>
      <c r="E216" s="18" t="s">
        <v>1</v>
      </c>
      <c r="F216" s="281">
        <v>12.06</v>
      </c>
      <c r="G216" s="35"/>
      <c r="H216" s="40"/>
    </row>
    <row r="217" spans="1:8" s="2" customFormat="1" ht="16.899999999999999" customHeight="1">
      <c r="A217" s="35"/>
      <c r="B217" s="40"/>
      <c r="C217" s="280" t="s">
        <v>1</v>
      </c>
      <c r="D217" s="280" t="s">
        <v>606</v>
      </c>
      <c r="E217" s="18" t="s">
        <v>1</v>
      </c>
      <c r="F217" s="281">
        <v>16.260000000000002</v>
      </c>
      <c r="G217" s="35"/>
      <c r="H217" s="40"/>
    </row>
    <row r="218" spans="1:8" s="2" customFormat="1" ht="16.899999999999999" customHeight="1">
      <c r="A218" s="35"/>
      <c r="B218" s="40"/>
      <c r="C218" s="280" t="s">
        <v>1</v>
      </c>
      <c r="D218" s="280" t="s">
        <v>607</v>
      </c>
      <c r="E218" s="18" t="s">
        <v>1</v>
      </c>
      <c r="F218" s="281">
        <v>16.579999999999998</v>
      </c>
      <c r="G218" s="35"/>
      <c r="H218" s="40"/>
    </row>
    <row r="219" spans="1:8" s="2" customFormat="1" ht="16.899999999999999" customHeight="1">
      <c r="A219" s="35"/>
      <c r="B219" s="40"/>
      <c r="C219" s="280" t="s">
        <v>1</v>
      </c>
      <c r="D219" s="280" t="s">
        <v>608</v>
      </c>
      <c r="E219" s="18" t="s">
        <v>1</v>
      </c>
      <c r="F219" s="281">
        <v>15.38</v>
      </c>
      <c r="G219" s="35"/>
      <c r="H219" s="40"/>
    </row>
    <row r="220" spans="1:8" s="2" customFormat="1" ht="16.899999999999999" customHeight="1">
      <c r="A220" s="35"/>
      <c r="B220" s="40"/>
      <c r="C220" s="280" t="s">
        <v>1</v>
      </c>
      <c r="D220" s="280" t="s">
        <v>609</v>
      </c>
      <c r="E220" s="18" t="s">
        <v>1</v>
      </c>
      <c r="F220" s="281">
        <v>31.82</v>
      </c>
      <c r="G220" s="35"/>
      <c r="H220" s="40"/>
    </row>
    <row r="221" spans="1:8" s="2" customFormat="1" ht="16.899999999999999" customHeight="1">
      <c r="A221" s="35"/>
      <c r="B221" s="40"/>
      <c r="C221" s="280" t="s">
        <v>1</v>
      </c>
      <c r="D221" s="280" t="s">
        <v>610</v>
      </c>
      <c r="E221" s="18" t="s">
        <v>1</v>
      </c>
      <c r="F221" s="281">
        <v>31.82</v>
      </c>
      <c r="G221" s="35"/>
      <c r="H221" s="40"/>
    </row>
    <row r="222" spans="1:8" s="2" customFormat="1" ht="16.899999999999999" customHeight="1">
      <c r="A222" s="35"/>
      <c r="B222" s="40"/>
      <c r="C222" s="280" t="s">
        <v>1</v>
      </c>
      <c r="D222" s="280" t="s">
        <v>611</v>
      </c>
      <c r="E222" s="18" t="s">
        <v>1</v>
      </c>
      <c r="F222" s="281">
        <v>34.520000000000003</v>
      </c>
      <c r="G222" s="35"/>
      <c r="H222" s="40"/>
    </row>
    <row r="223" spans="1:8" s="2" customFormat="1" ht="16.899999999999999" customHeight="1">
      <c r="A223" s="35"/>
      <c r="B223" s="40"/>
      <c r="C223" s="280" t="s">
        <v>1</v>
      </c>
      <c r="D223" s="280" t="s">
        <v>612</v>
      </c>
      <c r="E223" s="18" t="s">
        <v>1</v>
      </c>
      <c r="F223" s="281">
        <v>33.71</v>
      </c>
      <c r="G223" s="35"/>
      <c r="H223" s="40"/>
    </row>
    <row r="224" spans="1:8" s="2" customFormat="1" ht="16.899999999999999" customHeight="1">
      <c r="A224" s="35"/>
      <c r="B224" s="40"/>
      <c r="C224" s="280" t="s">
        <v>1</v>
      </c>
      <c r="D224" s="280" t="s">
        <v>613</v>
      </c>
      <c r="E224" s="18" t="s">
        <v>1</v>
      </c>
      <c r="F224" s="281">
        <v>34.96</v>
      </c>
      <c r="G224" s="35"/>
      <c r="H224" s="40"/>
    </row>
    <row r="225" spans="1:8" s="2" customFormat="1" ht="16.899999999999999" customHeight="1">
      <c r="A225" s="35"/>
      <c r="B225" s="40"/>
      <c r="C225" s="280" t="s">
        <v>1</v>
      </c>
      <c r="D225" s="280" t="s">
        <v>614</v>
      </c>
      <c r="E225" s="18" t="s">
        <v>1</v>
      </c>
      <c r="F225" s="281">
        <v>36.409999999999997</v>
      </c>
      <c r="G225" s="35"/>
      <c r="H225" s="40"/>
    </row>
    <row r="226" spans="1:8" s="2" customFormat="1" ht="16.899999999999999" customHeight="1">
      <c r="A226" s="35"/>
      <c r="B226" s="40"/>
      <c r="C226" s="280" t="s">
        <v>1</v>
      </c>
      <c r="D226" s="280" t="s">
        <v>615</v>
      </c>
      <c r="E226" s="18" t="s">
        <v>1</v>
      </c>
      <c r="F226" s="281">
        <v>32.450000000000003</v>
      </c>
      <c r="G226" s="35"/>
      <c r="H226" s="40"/>
    </row>
    <row r="227" spans="1:8" s="2" customFormat="1" ht="16.899999999999999" customHeight="1">
      <c r="A227" s="35"/>
      <c r="B227" s="40"/>
      <c r="C227" s="280" t="s">
        <v>1</v>
      </c>
      <c r="D227" s="280" t="s">
        <v>616</v>
      </c>
      <c r="E227" s="18" t="s">
        <v>1</v>
      </c>
      <c r="F227" s="281">
        <v>29.97</v>
      </c>
      <c r="G227" s="35"/>
      <c r="H227" s="40"/>
    </row>
    <row r="228" spans="1:8" s="2" customFormat="1" ht="16.899999999999999" customHeight="1">
      <c r="A228" s="35"/>
      <c r="B228" s="40"/>
      <c r="C228" s="280" t="s">
        <v>1</v>
      </c>
      <c r="D228" s="280" t="s">
        <v>617</v>
      </c>
      <c r="E228" s="18" t="s">
        <v>1</v>
      </c>
      <c r="F228" s="281">
        <v>20.97</v>
      </c>
      <c r="G228" s="35"/>
      <c r="H228" s="40"/>
    </row>
    <row r="229" spans="1:8" s="2" customFormat="1" ht="16.899999999999999" customHeight="1">
      <c r="A229" s="35"/>
      <c r="B229" s="40"/>
      <c r="C229" s="280" t="s">
        <v>1</v>
      </c>
      <c r="D229" s="280" t="s">
        <v>618</v>
      </c>
      <c r="E229" s="18" t="s">
        <v>1</v>
      </c>
      <c r="F229" s="281">
        <v>18.010000000000002</v>
      </c>
      <c r="G229" s="35"/>
      <c r="H229" s="40"/>
    </row>
    <row r="230" spans="1:8" s="2" customFormat="1" ht="16.899999999999999" customHeight="1">
      <c r="A230" s="35"/>
      <c r="B230" s="40"/>
      <c r="C230" s="280" t="s">
        <v>1</v>
      </c>
      <c r="D230" s="280" t="s">
        <v>619</v>
      </c>
      <c r="E230" s="18" t="s">
        <v>1</v>
      </c>
      <c r="F230" s="281">
        <v>18.309999999999999</v>
      </c>
      <c r="G230" s="35"/>
      <c r="H230" s="40"/>
    </row>
    <row r="231" spans="1:8" s="2" customFormat="1" ht="16.899999999999999" customHeight="1">
      <c r="A231" s="35"/>
      <c r="B231" s="40"/>
      <c r="C231" s="280" t="s">
        <v>1</v>
      </c>
      <c r="D231" s="280" t="s">
        <v>620</v>
      </c>
      <c r="E231" s="18" t="s">
        <v>1</v>
      </c>
      <c r="F231" s="281">
        <v>22.14</v>
      </c>
      <c r="G231" s="35"/>
      <c r="H231" s="40"/>
    </row>
    <row r="232" spans="1:8" s="2" customFormat="1" ht="16.899999999999999" customHeight="1">
      <c r="A232" s="35"/>
      <c r="B232" s="40"/>
      <c r="C232" s="280" t="s">
        <v>1</v>
      </c>
      <c r="D232" s="280" t="s">
        <v>621</v>
      </c>
      <c r="E232" s="18" t="s">
        <v>1</v>
      </c>
      <c r="F232" s="281">
        <v>24.72</v>
      </c>
      <c r="G232" s="35"/>
      <c r="H232" s="40"/>
    </row>
    <row r="233" spans="1:8" s="2" customFormat="1" ht="16.899999999999999" customHeight="1">
      <c r="A233" s="35"/>
      <c r="B233" s="40"/>
      <c r="C233" s="280" t="s">
        <v>1</v>
      </c>
      <c r="D233" s="280" t="s">
        <v>622</v>
      </c>
      <c r="E233" s="18" t="s">
        <v>1</v>
      </c>
      <c r="F233" s="281">
        <v>24.17</v>
      </c>
      <c r="G233" s="35"/>
      <c r="H233" s="40"/>
    </row>
    <row r="234" spans="1:8" s="2" customFormat="1" ht="16.899999999999999" customHeight="1">
      <c r="A234" s="35"/>
      <c r="B234" s="40"/>
      <c r="C234" s="280" t="s">
        <v>1</v>
      </c>
      <c r="D234" s="280" t="s">
        <v>623</v>
      </c>
      <c r="E234" s="18" t="s">
        <v>1</v>
      </c>
      <c r="F234" s="281">
        <v>23.51</v>
      </c>
      <c r="G234" s="35"/>
      <c r="H234" s="40"/>
    </row>
    <row r="235" spans="1:8" s="2" customFormat="1" ht="16.899999999999999" customHeight="1">
      <c r="A235" s="35"/>
      <c r="B235" s="40"/>
      <c r="C235" s="280" t="s">
        <v>1</v>
      </c>
      <c r="D235" s="280" t="s">
        <v>624</v>
      </c>
      <c r="E235" s="18" t="s">
        <v>1</v>
      </c>
      <c r="F235" s="281">
        <v>23.68</v>
      </c>
      <c r="G235" s="35"/>
      <c r="H235" s="40"/>
    </row>
    <row r="236" spans="1:8" s="2" customFormat="1" ht="16.899999999999999" customHeight="1">
      <c r="A236" s="35"/>
      <c r="B236" s="40"/>
      <c r="C236" s="280" t="s">
        <v>1</v>
      </c>
      <c r="D236" s="280" t="s">
        <v>625</v>
      </c>
      <c r="E236" s="18" t="s">
        <v>1</v>
      </c>
      <c r="F236" s="281">
        <v>21.75</v>
      </c>
      <c r="G236" s="35"/>
      <c r="H236" s="40"/>
    </row>
    <row r="237" spans="1:8" s="2" customFormat="1" ht="16.899999999999999" customHeight="1">
      <c r="A237" s="35"/>
      <c r="B237" s="40"/>
      <c r="C237" s="280" t="s">
        <v>1</v>
      </c>
      <c r="D237" s="280" t="s">
        <v>626</v>
      </c>
      <c r="E237" s="18" t="s">
        <v>1</v>
      </c>
      <c r="F237" s="281">
        <v>23.02</v>
      </c>
      <c r="G237" s="35"/>
      <c r="H237" s="40"/>
    </row>
    <row r="238" spans="1:8" s="2" customFormat="1" ht="16.899999999999999" customHeight="1">
      <c r="A238" s="35"/>
      <c r="B238" s="40"/>
      <c r="C238" s="280" t="s">
        <v>178</v>
      </c>
      <c r="D238" s="280" t="s">
        <v>196</v>
      </c>
      <c r="E238" s="18" t="s">
        <v>1</v>
      </c>
      <c r="F238" s="281">
        <v>546.22</v>
      </c>
      <c r="G238" s="35"/>
      <c r="H238" s="40"/>
    </row>
    <row r="239" spans="1:8" s="2" customFormat="1" ht="16.899999999999999" customHeight="1">
      <c r="A239" s="35"/>
      <c r="B239" s="40"/>
      <c r="C239" s="282" t="s">
        <v>1324</v>
      </c>
      <c r="D239" s="35"/>
      <c r="E239" s="35"/>
      <c r="F239" s="35"/>
      <c r="G239" s="35"/>
      <c r="H239" s="40"/>
    </row>
    <row r="240" spans="1:8" s="2" customFormat="1" ht="16.899999999999999" customHeight="1">
      <c r="A240" s="35"/>
      <c r="B240" s="40"/>
      <c r="C240" s="280" t="s">
        <v>240</v>
      </c>
      <c r="D240" s="280" t="s">
        <v>241</v>
      </c>
      <c r="E240" s="18" t="s">
        <v>211</v>
      </c>
      <c r="F240" s="281">
        <v>546.22</v>
      </c>
      <c r="G240" s="35"/>
      <c r="H240" s="40"/>
    </row>
    <row r="241" spans="1:8" s="2" customFormat="1" ht="16.899999999999999" customHeight="1">
      <c r="A241" s="35"/>
      <c r="B241" s="40"/>
      <c r="C241" s="280" t="s">
        <v>245</v>
      </c>
      <c r="D241" s="280" t="s">
        <v>246</v>
      </c>
      <c r="E241" s="18" t="s">
        <v>211</v>
      </c>
      <c r="F241" s="281">
        <v>546.22</v>
      </c>
      <c r="G241" s="35"/>
      <c r="H241" s="40"/>
    </row>
    <row r="242" spans="1:8" s="2" customFormat="1" ht="16.899999999999999" customHeight="1">
      <c r="A242" s="35"/>
      <c r="B242" s="40"/>
      <c r="C242" s="276" t="s">
        <v>568</v>
      </c>
      <c r="D242" s="277" t="s">
        <v>1</v>
      </c>
      <c r="E242" s="278" t="s">
        <v>1</v>
      </c>
      <c r="F242" s="279">
        <v>0.50900000000000001</v>
      </c>
      <c r="G242" s="35"/>
      <c r="H242" s="40"/>
    </row>
    <row r="243" spans="1:8" s="2" customFormat="1" ht="16.899999999999999" customHeight="1">
      <c r="A243" s="35"/>
      <c r="B243" s="40"/>
      <c r="C243" s="280" t="s">
        <v>568</v>
      </c>
      <c r="D243" s="280" t="s">
        <v>637</v>
      </c>
      <c r="E243" s="18" t="s">
        <v>1</v>
      </c>
      <c r="F243" s="281">
        <v>0.50900000000000001</v>
      </c>
      <c r="G243" s="35"/>
      <c r="H243" s="40"/>
    </row>
    <row r="244" spans="1:8" s="2" customFormat="1" ht="16.899999999999999" customHeight="1">
      <c r="A244" s="35"/>
      <c r="B244" s="40"/>
      <c r="C244" s="282" t="s">
        <v>1324</v>
      </c>
      <c r="D244" s="35"/>
      <c r="E244" s="35"/>
      <c r="F244" s="35"/>
      <c r="G244" s="35"/>
      <c r="H244" s="40"/>
    </row>
    <row r="245" spans="1:8" s="2" customFormat="1" ht="22.5">
      <c r="A245" s="35"/>
      <c r="B245" s="40"/>
      <c r="C245" s="280" t="s">
        <v>260</v>
      </c>
      <c r="D245" s="280" t="s">
        <v>261</v>
      </c>
      <c r="E245" s="18" t="s">
        <v>229</v>
      </c>
      <c r="F245" s="281">
        <v>159.88999999999999</v>
      </c>
      <c r="G245" s="35"/>
      <c r="H245" s="40"/>
    </row>
    <row r="246" spans="1:8" s="2" customFormat="1" ht="16.899999999999999" customHeight="1">
      <c r="A246" s="35"/>
      <c r="B246" s="40"/>
      <c r="C246" s="280" t="s">
        <v>282</v>
      </c>
      <c r="D246" s="280" t="s">
        <v>283</v>
      </c>
      <c r="E246" s="18" t="s">
        <v>229</v>
      </c>
      <c r="F246" s="281">
        <v>151.96700000000001</v>
      </c>
      <c r="G246" s="35"/>
      <c r="H246" s="40"/>
    </row>
    <row r="247" spans="1:8" s="2" customFormat="1" ht="16.899999999999999" customHeight="1">
      <c r="A247" s="35"/>
      <c r="B247" s="40"/>
      <c r="C247" s="280" t="s">
        <v>645</v>
      </c>
      <c r="D247" s="280" t="s">
        <v>646</v>
      </c>
      <c r="E247" s="18" t="s">
        <v>229</v>
      </c>
      <c r="F247" s="281">
        <v>0.50900000000000001</v>
      </c>
      <c r="G247" s="35"/>
      <c r="H247" s="40"/>
    </row>
    <row r="248" spans="1:8" s="2" customFormat="1" ht="16.899999999999999" customHeight="1">
      <c r="A248" s="35"/>
      <c r="B248" s="40"/>
      <c r="C248" s="276" t="s">
        <v>184</v>
      </c>
      <c r="D248" s="277" t="s">
        <v>1</v>
      </c>
      <c r="E248" s="278" t="s">
        <v>1</v>
      </c>
      <c r="F248" s="279">
        <v>151.96700000000001</v>
      </c>
      <c r="G248" s="35"/>
      <c r="H248" s="40"/>
    </row>
    <row r="249" spans="1:8" s="2" customFormat="1" ht="16.899999999999999" customHeight="1">
      <c r="A249" s="35"/>
      <c r="B249" s="40"/>
      <c r="C249" s="280" t="s">
        <v>1</v>
      </c>
      <c r="D249" s="280" t="s">
        <v>220</v>
      </c>
      <c r="E249" s="18" t="s">
        <v>1</v>
      </c>
      <c r="F249" s="281">
        <v>0</v>
      </c>
      <c r="G249" s="35"/>
      <c r="H249" s="40"/>
    </row>
    <row r="250" spans="1:8" s="2" customFormat="1" ht="16.899999999999999" customHeight="1">
      <c r="A250" s="35"/>
      <c r="B250" s="40"/>
      <c r="C250" s="280" t="s">
        <v>1</v>
      </c>
      <c r="D250" s="280" t="s">
        <v>324</v>
      </c>
      <c r="E250" s="18" t="s">
        <v>1</v>
      </c>
      <c r="F250" s="281">
        <v>0</v>
      </c>
      <c r="G250" s="35"/>
      <c r="H250" s="40"/>
    </row>
    <row r="251" spans="1:8" s="2" customFormat="1" ht="16.899999999999999" customHeight="1">
      <c r="A251" s="35"/>
      <c r="B251" s="40"/>
      <c r="C251" s="280" t="s">
        <v>184</v>
      </c>
      <c r="D251" s="280" t="s">
        <v>644</v>
      </c>
      <c r="E251" s="18" t="s">
        <v>1</v>
      </c>
      <c r="F251" s="281">
        <v>151.96700000000001</v>
      </c>
      <c r="G251" s="35"/>
      <c r="H251" s="40"/>
    </row>
    <row r="252" spans="1:8" s="2" customFormat="1" ht="16.899999999999999" customHeight="1">
      <c r="A252" s="35"/>
      <c r="B252" s="40"/>
      <c r="C252" s="282" t="s">
        <v>1324</v>
      </c>
      <c r="D252" s="35"/>
      <c r="E252" s="35"/>
      <c r="F252" s="35"/>
      <c r="G252" s="35"/>
      <c r="H252" s="40"/>
    </row>
    <row r="253" spans="1:8" s="2" customFormat="1" ht="16.899999999999999" customHeight="1">
      <c r="A253" s="35"/>
      <c r="B253" s="40"/>
      <c r="C253" s="280" t="s">
        <v>282</v>
      </c>
      <c r="D253" s="280" t="s">
        <v>283</v>
      </c>
      <c r="E253" s="18" t="s">
        <v>229</v>
      </c>
      <c r="F253" s="281">
        <v>151.96700000000001</v>
      </c>
      <c r="G253" s="35"/>
      <c r="H253" s="40"/>
    </row>
    <row r="254" spans="1:8" s="2" customFormat="1" ht="22.5">
      <c r="A254" s="35"/>
      <c r="B254" s="40"/>
      <c r="C254" s="280" t="s">
        <v>327</v>
      </c>
      <c r="D254" s="280" t="s">
        <v>328</v>
      </c>
      <c r="E254" s="18" t="s">
        <v>229</v>
      </c>
      <c r="F254" s="281">
        <v>151.96700000000001</v>
      </c>
      <c r="G254" s="35"/>
      <c r="H254" s="40"/>
    </row>
    <row r="255" spans="1:8" s="2" customFormat="1" ht="16.899999999999999" customHeight="1">
      <c r="A255" s="35"/>
      <c r="B255" s="40"/>
      <c r="C255" s="276" t="s">
        <v>187</v>
      </c>
      <c r="D255" s="277" t="s">
        <v>1</v>
      </c>
      <c r="E255" s="278" t="s">
        <v>1</v>
      </c>
      <c r="F255" s="279">
        <v>49.500999999999998</v>
      </c>
      <c r="G255" s="35"/>
      <c r="H255" s="40"/>
    </row>
    <row r="256" spans="1:8" s="2" customFormat="1" ht="16.899999999999999" customHeight="1">
      <c r="A256" s="35"/>
      <c r="B256" s="40"/>
      <c r="C256" s="280" t="s">
        <v>187</v>
      </c>
      <c r="D256" s="280" t="s">
        <v>643</v>
      </c>
      <c r="E256" s="18" t="s">
        <v>1</v>
      </c>
      <c r="F256" s="281">
        <v>49.500999999999998</v>
      </c>
      <c r="G256" s="35"/>
      <c r="H256" s="40"/>
    </row>
    <row r="257" spans="1:8" s="2" customFormat="1" ht="16.899999999999999" customHeight="1">
      <c r="A257" s="35"/>
      <c r="B257" s="40"/>
      <c r="C257" s="282" t="s">
        <v>1324</v>
      </c>
      <c r="D257" s="35"/>
      <c r="E257" s="35"/>
      <c r="F257" s="35"/>
      <c r="G257" s="35"/>
      <c r="H257" s="40"/>
    </row>
    <row r="258" spans="1:8" s="2" customFormat="1" ht="16.899999999999999" customHeight="1">
      <c r="A258" s="35"/>
      <c r="B258" s="40"/>
      <c r="C258" s="280" t="s">
        <v>304</v>
      </c>
      <c r="D258" s="280" t="s">
        <v>305</v>
      </c>
      <c r="E258" s="18" t="s">
        <v>229</v>
      </c>
      <c r="F258" s="281">
        <v>49.500999999999998</v>
      </c>
      <c r="G258" s="35"/>
      <c r="H258" s="40"/>
    </row>
    <row r="259" spans="1:8" s="2" customFormat="1" ht="16.899999999999999" customHeight="1">
      <c r="A259" s="35"/>
      <c r="B259" s="40"/>
      <c r="C259" s="280" t="s">
        <v>282</v>
      </c>
      <c r="D259" s="280" t="s">
        <v>283</v>
      </c>
      <c r="E259" s="18" t="s">
        <v>229</v>
      </c>
      <c r="F259" s="281">
        <v>151.96700000000001</v>
      </c>
      <c r="G259" s="35"/>
      <c r="H259" s="40"/>
    </row>
    <row r="260" spans="1:8" s="2" customFormat="1" ht="16.899999999999999" customHeight="1">
      <c r="A260" s="35"/>
      <c r="B260" s="40"/>
      <c r="C260" s="280" t="s">
        <v>318</v>
      </c>
      <c r="D260" s="280" t="s">
        <v>319</v>
      </c>
      <c r="E260" s="18" t="s">
        <v>296</v>
      </c>
      <c r="F260" s="281">
        <v>89.102000000000004</v>
      </c>
      <c r="G260" s="35"/>
      <c r="H260" s="40"/>
    </row>
    <row r="261" spans="1:8" s="2" customFormat="1" ht="16.899999999999999" customHeight="1">
      <c r="A261" s="35"/>
      <c r="B261" s="40"/>
      <c r="C261" s="276" t="s">
        <v>189</v>
      </c>
      <c r="D261" s="277" t="s">
        <v>1</v>
      </c>
      <c r="E261" s="278" t="s">
        <v>1</v>
      </c>
      <c r="F261" s="279">
        <v>84.376999999999995</v>
      </c>
      <c r="G261" s="35"/>
      <c r="H261" s="40"/>
    </row>
    <row r="262" spans="1:8" s="2" customFormat="1" ht="16.899999999999999" customHeight="1">
      <c r="A262" s="35"/>
      <c r="B262" s="40"/>
      <c r="C262" s="280" t="s">
        <v>189</v>
      </c>
      <c r="D262" s="280" t="s">
        <v>274</v>
      </c>
      <c r="E262" s="18" t="s">
        <v>1</v>
      </c>
      <c r="F262" s="281">
        <v>84.376999999999995</v>
      </c>
      <c r="G262" s="35"/>
      <c r="H262" s="40"/>
    </row>
    <row r="263" spans="1:8" s="2" customFormat="1" ht="16.899999999999999" customHeight="1">
      <c r="A263" s="35"/>
      <c r="B263" s="40"/>
      <c r="C263" s="282" t="s">
        <v>1324</v>
      </c>
      <c r="D263" s="35"/>
      <c r="E263" s="35"/>
      <c r="F263" s="35"/>
      <c r="G263" s="35"/>
      <c r="H263" s="40"/>
    </row>
    <row r="264" spans="1:8" s="2" customFormat="1" ht="22.5">
      <c r="A264" s="35"/>
      <c r="B264" s="40"/>
      <c r="C264" s="280" t="s">
        <v>260</v>
      </c>
      <c r="D264" s="280" t="s">
        <v>261</v>
      </c>
      <c r="E264" s="18" t="s">
        <v>229</v>
      </c>
      <c r="F264" s="281">
        <v>159.88999999999999</v>
      </c>
      <c r="G264" s="35"/>
      <c r="H264" s="40"/>
    </row>
    <row r="265" spans="1:8" s="2" customFormat="1" ht="16.899999999999999" customHeight="1">
      <c r="A265" s="35"/>
      <c r="B265" s="40"/>
      <c r="C265" s="280" t="s">
        <v>282</v>
      </c>
      <c r="D265" s="280" t="s">
        <v>283</v>
      </c>
      <c r="E265" s="18" t="s">
        <v>229</v>
      </c>
      <c r="F265" s="281">
        <v>151.96700000000001</v>
      </c>
      <c r="G265" s="35"/>
      <c r="H265" s="40"/>
    </row>
    <row r="266" spans="1:8" s="2" customFormat="1" ht="16.899999999999999" customHeight="1">
      <c r="A266" s="35"/>
      <c r="B266" s="40"/>
      <c r="C266" s="280" t="s">
        <v>312</v>
      </c>
      <c r="D266" s="280" t="s">
        <v>313</v>
      </c>
      <c r="E266" s="18" t="s">
        <v>296</v>
      </c>
      <c r="F266" s="281">
        <v>151.87899999999999</v>
      </c>
      <c r="G266" s="35"/>
      <c r="H266" s="40"/>
    </row>
    <row r="267" spans="1:8" s="2" customFormat="1" ht="16.899999999999999" customHeight="1">
      <c r="A267" s="35"/>
      <c r="B267" s="40"/>
      <c r="C267" s="276" t="s">
        <v>192</v>
      </c>
      <c r="D267" s="277" t="s">
        <v>1</v>
      </c>
      <c r="E267" s="278" t="s">
        <v>1</v>
      </c>
      <c r="F267" s="279">
        <v>159.88999999999999</v>
      </c>
      <c r="G267" s="35"/>
      <c r="H267" s="40"/>
    </row>
    <row r="268" spans="1:8" s="2" customFormat="1" ht="16.899999999999999" customHeight="1">
      <c r="A268" s="35"/>
      <c r="B268" s="40"/>
      <c r="C268" s="280" t="s">
        <v>192</v>
      </c>
      <c r="D268" s="280" t="s">
        <v>199</v>
      </c>
      <c r="E268" s="18" t="s">
        <v>1</v>
      </c>
      <c r="F268" s="281">
        <v>159.88999999999999</v>
      </c>
      <c r="G268" s="35"/>
      <c r="H268" s="40"/>
    </row>
    <row r="269" spans="1:8" s="2" customFormat="1" ht="16.899999999999999" customHeight="1">
      <c r="A269" s="35"/>
      <c r="B269" s="40"/>
      <c r="C269" s="282" t="s">
        <v>1324</v>
      </c>
      <c r="D269" s="35"/>
      <c r="E269" s="35"/>
      <c r="F269" s="35"/>
      <c r="G269" s="35"/>
      <c r="H269" s="40"/>
    </row>
    <row r="270" spans="1:8" s="2" customFormat="1" ht="22.5">
      <c r="A270" s="35"/>
      <c r="B270" s="40"/>
      <c r="C270" s="280" t="s">
        <v>260</v>
      </c>
      <c r="D270" s="280" t="s">
        <v>261</v>
      </c>
      <c r="E270" s="18" t="s">
        <v>229</v>
      </c>
      <c r="F270" s="281">
        <v>159.88999999999999</v>
      </c>
      <c r="G270" s="35"/>
      <c r="H270" s="40"/>
    </row>
    <row r="271" spans="1:8" s="2" customFormat="1" ht="22.5">
      <c r="A271" s="35"/>
      <c r="B271" s="40"/>
      <c r="C271" s="280" t="s">
        <v>249</v>
      </c>
      <c r="D271" s="280" t="s">
        <v>250</v>
      </c>
      <c r="E271" s="18" t="s">
        <v>229</v>
      </c>
      <c r="F271" s="281">
        <v>159.88999999999999</v>
      </c>
      <c r="G271" s="35"/>
      <c r="H271" s="40"/>
    </row>
    <row r="272" spans="1:8" s="2" customFormat="1" ht="22.5">
      <c r="A272" s="35"/>
      <c r="B272" s="40"/>
      <c r="C272" s="280" t="s">
        <v>277</v>
      </c>
      <c r="D272" s="280" t="s">
        <v>278</v>
      </c>
      <c r="E272" s="18" t="s">
        <v>229</v>
      </c>
      <c r="F272" s="281">
        <v>159.88999999999999</v>
      </c>
      <c r="G272" s="35"/>
      <c r="H272" s="40"/>
    </row>
    <row r="273" spans="1:8" s="2" customFormat="1" ht="16.899999999999999" customHeight="1">
      <c r="A273" s="35"/>
      <c r="B273" s="40"/>
      <c r="C273" s="280" t="s">
        <v>282</v>
      </c>
      <c r="D273" s="280" t="s">
        <v>283</v>
      </c>
      <c r="E273" s="18" t="s">
        <v>229</v>
      </c>
      <c r="F273" s="281">
        <v>319.77999999999997</v>
      </c>
      <c r="G273" s="35"/>
      <c r="H273" s="40"/>
    </row>
    <row r="274" spans="1:8" s="2" customFormat="1" ht="22.5">
      <c r="A274" s="35"/>
      <c r="B274" s="40"/>
      <c r="C274" s="280" t="s">
        <v>294</v>
      </c>
      <c r="D274" s="280" t="s">
        <v>295</v>
      </c>
      <c r="E274" s="18" t="s">
        <v>296</v>
      </c>
      <c r="F274" s="281">
        <v>287.80200000000002</v>
      </c>
      <c r="G274" s="35"/>
      <c r="H274" s="40"/>
    </row>
    <row r="275" spans="1:8" s="2" customFormat="1" ht="16.899999999999999" customHeight="1">
      <c r="A275" s="35"/>
      <c r="B275" s="40"/>
      <c r="C275" s="280" t="s">
        <v>288</v>
      </c>
      <c r="D275" s="280" t="s">
        <v>289</v>
      </c>
      <c r="E275" s="18" t="s">
        <v>229</v>
      </c>
      <c r="F275" s="281">
        <v>319.77999999999997</v>
      </c>
      <c r="G275" s="35"/>
      <c r="H275" s="40"/>
    </row>
    <row r="276" spans="1:8" s="2" customFormat="1" ht="16.899999999999999" customHeight="1">
      <c r="A276" s="35"/>
      <c r="B276" s="40"/>
      <c r="C276" s="276" t="s">
        <v>195</v>
      </c>
      <c r="D276" s="277" t="s">
        <v>196</v>
      </c>
      <c r="E276" s="278" t="s">
        <v>1</v>
      </c>
      <c r="F276" s="279">
        <v>75.513000000000005</v>
      </c>
      <c r="G276" s="35"/>
      <c r="H276" s="40"/>
    </row>
    <row r="277" spans="1:8" s="2" customFormat="1" ht="16.899999999999999" customHeight="1">
      <c r="A277" s="35"/>
      <c r="B277" s="40"/>
      <c r="C277" s="280" t="s">
        <v>1</v>
      </c>
      <c r="D277" s="280" t="s">
        <v>220</v>
      </c>
      <c r="E277" s="18" t="s">
        <v>1</v>
      </c>
      <c r="F277" s="281">
        <v>0</v>
      </c>
      <c r="G277" s="35"/>
      <c r="H277" s="40"/>
    </row>
    <row r="278" spans="1:8" s="2" customFormat="1" ht="16.899999999999999" customHeight="1">
      <c r="A278" s="35"/>
      <c r="B278" s="40"/>
      <c r="C278" s="280" t="s">
        <v>1</v>
      </c>
      <c r="D278" s="280" t="s">
        <v>263</v>
      </c>
      <c r="E278" s="18" t="s">
        <v>1</v>
      </c>
      <c r="F278" s="281">
        <v>0</v>
      </c>
      <c r="G278" s="35"/>
      <c r="H278" s="40"/>
    </row>
    <row r="279" spans="1:8" s="2" customFormat="1" ht="16.899999999999999" customHeight="1">
      <c r="A279" s="35"/>
      <c r="B279" s="40"/>
      <c r="C279" s="280" t="s">
        <v>1</v>
      </c>
      <c r="D279" s="280" t="s">
        <v>264</v>
      </c>
      <c r="E279" s="18" t="s">
        <v>1</v>
      </c>
      <c r="F279" s="281">
        <v>0</v>
      </c>
      <c r="G279" s="35"/>
      <c r="H279" s="40"/>
    </row>
    <row r="280" spans="1:8" s="2" customFormat="1" ht="16.899999999999999" customHeight="1">
      <c r="A280" s="35"/>
      <c r="B280" s="40"/>
      <c r="C280" s="280" t="s">
        <v>1</v>
      </c>
      <c r="D280" s="280" t="s">
        <v>631</v>
      </c>
      <c r="E280" s="18" t="s">
        <v>1</v>
      </c>
      <c r="F280" s="281">
        <v>1.92</v>
      </c>
      <c r="G280" s="35"/>
      <c r="H280" s="40"/>
    </row>
    <row r="281" spans="1:8" s="2" customFormat="1" ht="16.899999999999999" customHeight="1">
      <c r="A281" s="35"/>
      <c r="B281" s="40"/>
      <c r="C281" s="280" t="s">
        <v>1</v>
      </c>
      <c r="D281" s="280" t="s">
        <v>632</v>
      </c>
      <c r="E281" s="18" t="s">
        <v>1</v>
      </c>
      <c r="F281" s="281">
        <v>15.66</v>
      </c>
      <c r="G281" s="35"/>
      <c r="H281" s="40"/>
    </row>
    <row r="282" spans="1:8" s="2" customFormat="1" ht="16.899999999999999" customHeight="1">
      <c r="A282" s="35"/>
      <c r="B282" s="40"/>
      <c r="C282" s="280" t="s">
        <v>1</v>
      </c>
      <c r="D282" s="280" t="s">
        <v>268</v>
      </c>
      <c r="E282" s="18" t="s">
        <v>1</v>
      </c>
      <c r="F282" s="281">
        <v>0</v>
      </c>
      <c r="G282" s="35"/>
      <c r="H282" s="40"/>
    </row>
    <row r="283" spans="1:8" s="2" customFormat="1" ht="16.899999999999999" customHeight="1">
      <c r="A283" s="35"/>
      <c r="B283" s="40"/>
      <c r="C283" s="280" t="s">
        <v>1</v>
      </c>
      <c r="D283" s="280" t="s">
        <v>633</v>
      </c>
      <c r="E283" s="18" t="s">
        <v>1</v>
      </c>
      <c r="F283" s="281">
        <v>6.4</v>
      </c>
      <c r="G283" s="35"/>
      <c r="H283" s="40"/>
    </row>
    <row r="284" spans="1:8" s="2" customFormat="1" ht="16.899999999999999" customHeight="1">
      <c r="A284" s="35"/>
      <c r="B284" s="40"/>
      <c r="C284" s="280" t="s">
        <v>1</v>
      </c>
      <c r="D284" s="280" t="s">
        <v>634</v>
      </c>
      <c r="E284" s="18" t="s">
        <v>1</v>
      </c>
      <c r="F284" s="281">
        <v>46.98</v>
      </c>
      <c r="G284" s="35"/>
      <c r="H284" s="40"/>
    </row>
    <row r="285" spans="1:8" s="2" customFormat="1" ht="16.899999999999999" customHeight="1">
      <c r="A285" s="35"/>
      <c r="B285" s="40"/>
      <c r="C285" s="280" t="s">
        <v>1</v>
      </c>
      <c r="D285" s="280" t="s">
        <v>635</v>
      </c>
      <c r="E285" s="18" t="s">
        <v>1</v>
      </c>
      <c r="F285" s="281">
        <v>0</v>
      </c>
      <c r="G285" s="35"/>
      <c r="H285" s="40"/>
    </row>
    <row r="286" spans="1:8" s="2" customFormat="1" ht="16.899999999999999" customHeight="1">
      <c r="A286" s="35"/>
      <c r="B286" s="40"/>
      <c r="C286" s="280" t="s">
        <v>1</v>
      </c>
      <c r="D286" s="280" t="s">
        <v>636</v>
      </c>
      <c r="E286" s="18" t="s">
        <v>1</v>
      </c>
      <c r="F286" s="281">
        <v>4.0439999999999996</v>
      </c>
      <c r="G286" s="35"/>
      <c r="H286" s="40"/>
    </row>
    <row r="287" spans="1:8" s="2" customFormat="1" ht="16.899999999999999" customHeight="1">
      <c r="A287" s="35"/>
      <c r="B287" s="40"/>
      <c r="C287" s="280" t="s">
        <v>568</v>
      </c>
      <c r="D287" s="280" t="s">
        <v>637</v>
      </c>
      <c r="E287" s="18" t="s">
        <v>1</v>
      </c>
      <c r="F287" s="281">
        <v>0.50900000000000001</v>
      </c>
      <c r="G287" s="35"/>
      <c r="H287" s="40"/>
    </row>
    <row r="288" spans="1:8" s="2" customFormat="1" ht="16.899999999999999" customHeight="1">
      <c r="A288" s="35"/>
      <c r="B288" s="40"/>
      <c r="C288" s="280" t="s">
        <v>195</v>
      </c>
      <c r="D288" s="280" t="s">
        <v>196</v>
      </c>
      <c r="E288" s="18" t="s">
        <v>1</v>
      </c>
      <c r="F288" s="281">
        <v>75.513000000000005</v>
      </c>
      <c r="G288" s="35"/>
      <c r="H288" s="40"/>
    </row>
    <row r="289" spans="1:8" s="2" customFormat="1" ht="16.899999999999999" customHeight="1">
      <c r="A289" s="35"/>
      <c r="B289" s="40"/>
      <c r="C289" s="282" t="s">
        <v>1324</v>
      </c>
      <c r="D289" s="35"/>
      <c r="E289" s="35"/>
      <c r="F289" s="35"/>
      <c r="G289" s="35"/>
      <c r="H289" s="40"/>
    </row>
    <row r="290" spans="1:8" s="2" customFormat="1" ht="22.5">
      <c r="A290" s="35"/>
      <c r="B290" s="40"/>
      <c r="C290" s="280" t="s">
        <v>260</v>
      </c>
      <c r="D290" s="280" t="s">
        <v>261</v>
      </c>
      <c r="E290" s="18" t="s">
        <v>229</v>
      </c>
      <c r="F290" s="281">
        <v>159.88999999999999</v>
      </c>
      <c r="G290" s="35"/>
      <c r="H290" s="40"/>
    </row>
    <row r="291" spans="1:8" s="2" customFormat="1" ht="16.899999999999999" customHeight="1">
      <c r="A291" s="35"/>
      <c r="B291" s="40"/>
      <c r="C291" s="280" t="s">
        <v>300</v>
      </c>
      <c r="D291" s="280" t="s">
        <v>301</v>
      </c>
      <c r="E291" s="18" t="s">
        <v>229</v>
      </c>
      <c r="F291" s="281">
        <v>84.376999999999995</v>
      </c>
      <c r="G291" s="35"/>
      <c r="H291" s="40"/>
    </row>
    <row r="292" spans="1:8" s="2" customFormat="1" ht="16.899999999999999" customHeight="1">
      <c r="A292" s="35"/>
      <c r="B292" s="40"/>
      <c r="C292" s="276" t="s">
        <v>199</v>
      </c>
      <c r="D292" s="277" t="s">
        <v>1</v>
      </c>
      <c r="E292" s="278" t="s">
        <v>1</v>
      </c>
      <c r="F292" s="279">
        <v>159.88999999999999</v>
      </c>
      <c r="G292" s="35"/>
      <c r="H292" s="40"/>
    </row>
    <row r="293" spans="1:8" s="2" customFormat="1" ht="22.5">
      <c r="A293" s="35"/>
      <c r="B293" s="40"/>
      <c r="C293" s="280" t="s">
        <v>1</v>
      </c>
      <c r="D293" s="280" t="s">
        <v>580</v>
      </c>
      <c r="E293" s="18" t="s">
        <v>1</v>
      </c>
      <c r="F293" s="281">
        <v>0</v>
      </c>
      <c r="G293" s="35"/>
      <c r="H293" s="40"/>
    </row>
    <row r="294" spans="1:8" s="2" customFormat="1" ht="16.899999999999999" customHeight="1">
      <c r="A294" s="35"/>
      <c r="B294" s="40"/>
      <c r="C294" s="280" t="s">
        <v>1</v>
      </c>
      <c r="D294" s="280" t="s">
        <v>581</v>
      </c>
      <c r="E294" s="18" t="s">
        <v>1</v>
      </c>
      <c r="F294" s="281">
        <v>4.82</v>
      </c>
      <c r="G294" s="35"/>
      <c r="H294" s="40"/>
    </row>
    <row r="295" spans="1:8" s="2" customFormat="1" ht="16.899999999999999" customHeight="1">
      <c r="A295" s="35"/>
      <c r="B295" s="40"/>
      <c r="C295" s="280" t="s">
        <v>1</v>
      </c>
      <c r="D295" s="280" t="s">
        <v>582</v>
      </c>
      <c r="E295" s="18" t="s">
        <v>1</v>
      </c>
      <c r="F295" s="281">
        <v>6.5</v>
      </c>
      <c r="G295" s="35"/>
      <c r="H295" s="40"/>
    </row>
    <row r="296" spans="1:8" s="2" customFormat="1" ht="16.899999999999999" customHeight="1">
      <c r="A296" s="35"/>
      <c r="B296" s="40"/>
      <c r="C296" s="280" t="s">
        <v>1</v>
      </c>
      <c r="D296" s="280" t="s">
        <v>583</v>
      </c>
      <c r="E296" s="18" t="s">
        <v>1</v>
      </c>
      <c r="F296" s="281">
        <v>6.63</v>
      </c>
      <c r="G296" s="35"/>
      <c r="H296" s="40"/>
    </row>
    <row r="297" spans="1:8" s="2" customFormat="1" ht="16.899999999999999" customHeight="1">
      <c r="A297" s="35"/>
      <c r="B297" s="40"/>
      <c r="C297" s="280" t="s">
        <v>1</v>
      </c>
      <c r="D297" s="280" t="s">
        <v>584</v>
      </c>
      <c r="E297" s="18" t="s">
        <v>1</v>
      </c>
      <c r="F297" s="281">
        <v>6.15</v>
      </c>
      <c r="G297" s="35"/>
      <c r="H297" s="40"/>
    </row>
    <row r="298" spans="1:8" s="2" customFormat="1" ht="16.899999999999999" customHeight="1">
      <c r="A298" s="35"/>
      <c r="B298" s="40"/>
      <c r="C298" s="280" t="s">
        <v>1</v>
      </c>
      <c r="D298" s="280" t="s">
        <v>585</v>
      </c>
      <c r="E298" s="18" t="s">
        <v>1</v>
      </c>
      <c r="F298" s="281">
        <v>12.73</v>
      </c>
      <c r="G298" s="35"/>
      <c r="H298" s="40"/>
    </row>
    <row r="299" spans="1:8" s="2" customFormat="1" ht="16.899999999999999" customHeight="1">
      <c r="A299" s="35"/>
      <c r="B299" s="40"/>
      <c r="C299" s="280" t="s">
        <v>1</v>
      </c>
      <c r="D299" s="280" t="s">
        <v>586</v>
      </c>
      <c r="E299" s="18" t="s">
        <v>1</v>
      </c>
      <c r="F299" s="281">
        <v>12.73</v>
      </c>
      <c r="G299" s="35"/>
      <c r="H299" s="40"/>
    </row>
    <row r="300" spans="1:8" s="2" customFormat="1" ht="16.899999999999999" customHeight="1">
      <c r="A300" s="35"/>
      <c r="B300" s="40"/>
      <c r="C300" s="280" t="s">
        <v>1</v>
      </c>
      <c r="D300" s="280" t="s">
        <v>587</v>
      </c>
      <c r="E300" s="18" t="s">
        <v>1</v>
      </c>
      <c r="F300" s="281">
        <v>13.81</v>
      </c>
      <c r="G300" s="35"/>
      <c r="H300" s="40"/>
    </row>
    <row r="301" spans="1:8" s="2" customFormat="1" ht="16.899999999999999" customHeight="1">
      <c r="A301" s="35"/>
      <c r="B301" s="40"/>
      <c r="C301" s="280" t="s">
        <v>1</v>
      </c>
      <c r="D301" s="280" t="s">
        <v>588</v>
      </c>
      <c r="E301" s="18" t="s">
        <v>1</v>
      </c>
      <c r="F301" s="281">
        <v>13.48</v>
      </c>
      <c r="G301" s="35"/>
      <c r="H301" s="40"/>
    </row>
    <row r="302" spans="1:8" s="2" customFormat="1" ht="16.899999999999999" customHeight="1">
      <c r="A302" s="35"/>
      <c r="B302" s="40"/>
      <c r="C302" s="280" t="s">
        <v>1</v>
      </c>
      <c r="D302" s="280" t="s">
        <v>589</v>
      </c>
      <c r="E302" s="18" t="s">
        <v>1</v>
      </c>
      <c r="F302" s="281">
        <v>13.99</v>
      </c>
      <c r="G302" s="35"/>
      <c r="H302" s="40"/>
    </row>
    <row r="303" spans="1:8" s="2" customFormat="1" ht="16.899999999999999" customHeight="1">
      <c r="A303" s="35"/>
      <c r="B303" s="40"/>
      <c r="C303" s="280" t="s">
        <v>1</v>
      </c>
      <c r="D303" s="280" t="s">
        <v>590</v>
      </c>
      <c r="E303" s="18" t="s">
        <v>1</v>
      </c>
      <c r="F303" s="281">
        <v>14.56</v>
      </c>
      <c r="G303" s="35"/>
      <c r="H303" s="40"/>
    </row>
    <row r="304" spans="1:8" s="2" customFormat="1" ht="16.899999999999999" customHeight="1">
      <c r="A304" s="35"/>
      <c r="B304" s="40"/>
      <c r="C304" s="280" t="s">
        <v>1</v>
      </c>
      <c r="D304" s="280" t="s">
        <v>591</v>
      </c>
      <c r="E304" s="18" t="s">
        <v>1</v>
      </c>
      <c r="F304" s="281">
        <v>12.98</v>
      </c>
      <c r="G304" s="35"/>
      <c r="H304" s="40"/>
    </row>
    <row r="305" spans="1:8" s="2" customFormat="1" ht="16.899999999999999" customHeight="1">
      <c r="A305" s="35"/>
      <c r="B305" s="40"/>
      <c r="C305" s="280" t="s">
        <v>1</v>
      </c>
      <c r="D305" s="280" t="s">
        <v>592</v>
      </c>
      <c r="E305" s="18" t="s">
        <v>1</v>
      </c>
      <c r="F305" s="281">
        <v>11.99</v>
      </c>
      <c r="G305" s="35"/>
      <c r="H305" s="40"/>
    </row>
    <row r="306" spans="1:8" s="2" customFormat="1" ht="16.899999999999999" customHeight="1">
      <c r="A306" s="35"/>
      <c r="B306" s="40"/>
      <c r="C306" s="280" t="s">
        <v>1</v>
      </c>
      <c r="D306" s="280" t="s">
        <v>593</v>
      </c>
      <c r="E306" s="18" t="s">
        <v>1</v>
      </c>
      <c r="F306" s="281">
        <v>8.39</v>
      </c>
      <c r="G306" s="35"/>
      <c r="H306" s="40"/>
    </row>
    <row r="307" spans="1:8" s="2" customFormat="1" ht="16.899999999999999" customHeight="1">
      <c r="A307" s="35"/>
      <c r="B307" s="40"/>
      <c r="C307" s="280" t="s">
        <v>1</v>
      </c>
      <c r="D307" s="280" t="s">
        <v>594</v>
      </c>
      <c r="E307" s="18" t="s">
        <v>1</v>
      </c>
      <c r="F307" s="281">
        <v>7.2</v>
      </c>
      <c r="G307" s="35"/>
      <c r="H307" s="40"/>
    </row>
    <row r="308" spans="1:8" s="2" customFormat="1" ht="16.899999999999999" customHeight="1">
      <c r="A308" s="35"/>
      <c r="B308" s="40"/>
      <c r="C308" s="280" t="s">
        <v>1</v>
      </c>
      <c r="D308" s="280" t="s">
        <v>595</v>
      </c>
      <c r="E308" s="18" t="s">
        <v>1</v>
      </c>
      <c r="F308" s="281">
        <v>7.33</v>
      </c>
      <c r="G308" s="35"/>
      <c r="H308" s="40"/>
    </row>
    <row r="309" spans="1:8" s="2" customFormat="1" ht="16.899999999999999" customHeight="1">
      <c r="A309" s="35"/>
      <c r="B309" s="40"/>
      <c r="C309" s="280" t="s">
        <v>1</v>
      </c>
      <c r="D309" s="280" t="s">
        <v>596</v>
      </c>
      <c r="E309" s="18" t="s">
        <v>1</v>
      </c>
      <c r="F309" s="281">
        <v>8.85</v>
      </c>
      <c r="G309" s="35"/>
      <c r="H309" s="40"/>
    </row>
    <row r="310" spans="1:8" s="2" customFormat="1" ht="16.899999999999999" customHeight="1">
      <c r="A310" s="35"/>
      <c r="B310" s="40"/>
      <c r="C310" s="280" t="s">
        <v>1</v>
      </c>
      <c r="D310" s="280" t="s">
        <v>597</v>
      </c>
      <c r="E310" s="18" t="s">
        <v>1</v>
      </c>
      <c r="F310" s="281">
        <v>9.89</v>
      </c>
      <c r="G310" s="35"/>
      <c r="H310" s="40"/>
    </row>
    <row r="311" spans="1:8" s="2" customFormat="1" ht="16.899999999999999" customHeight="1">
      <c r="A311" s="35"/>
      <c r="B311" s="40"/>
      <c r="C311" s="280" t="s">
        <v>1</v>
      </c>
      <c r="D311" s="280" t="s">
        <v>598</v>
      </c>
      <c r="E311" s="18" t="s">
        <v>1</v>
      </c>
      <c r="F311" s="281">
        <v>9.67</v>
      </c>
      <c r="G311" s="35"/>
      <c r="H311" s="40"/>
    </row>
    <row r="312" spans="1:8" s="2" customFormat="1" ht="16.899999999999999" customHeight="1">
      <c r="A312" s="35"/>
      <c r="B312" s="40"/>
      <c r="C312" s="280" t="s">
        <v>1</v>
      </c>
      <c r="D312" s="280" t="s">
        <v>599</v>
      </c>
      <c r="E312" s="18" t="s">
        <v>1</v>
      </c>
      <c r="F312" s="281">
        <v>9.41</v>
      </c>
      <c r="G312" s="35"/>
      <c r="H312" s="40"/>
    </row>
    <row r="313" spans="1:8" s="2" customFormat="1" ht="16.899999999999999" customHeight="1">
      <c r="A313" s="35"/>
      <c r="B313" s="40"/>
      <c r="C313" s="280" t="s">
        <v>1</v>
      </c>
      <c r="D313" s="280" t="s">
        <v>600</v>
      </c>
      <c r="E313" s="18" t="s">
        <v>1</v>
      </c>
      <c r="F313" s="281">
        <v>9.4700000000000006</v>
      </c>
      <c r="G313" s="35"/>
      <c r="H313" s="40"/>
    </row>
    <row r="314" spans="1:8" s="2" customFormat="1" ht="16.899999999999999" customHeight="1">
      <c r="A314" s="35"/>
      <c r="B314" s="40"/>
      <c r="C314" s="280" t="s">
        <v>1</v>
      </c>
      <c r="D314" s="280" t="s">
        <v>601</v>
      </c>
      <c r="E314" s="18" t="s">
        <v>1</v>
      </c>
      <c r="F314" s="281">
        <v>8.6999999999999993</v>
      </c>
      <c r="G314" s="35"/>
      <c r="H314" s="40"/>
    </row>
    <row r="315" spans="1:8" s="2" customFormat="1" ht="16.899999999999999" customHeight="1">
      <c r="A315" s="35"/>
      <c r="B315" s="40"/>
      <c r="C315" s="280" t="s">
        <v>1</v>
      </c>
      <c r="D315" s="280" t="s">
        <v>602</v>
      </c>
      <c r="E315" s="18" t="s">
        <v>1</v>
      </c>
      <c r="F315" s="281">
        <v>9.2100000000000009</v>
      </c>
      <c r="G315" s="35"/>
      <c r="H315" s="40"/>
    </row>
    <row r="316" spans="1:8" s="2" customFormat="1" ht="16.899999999999999" customHeight="1">
      <c r="A316" s="35"/>
      <c r="B316" s="40"/>
      <c r="C316" s="280" t="s">
        <v>1</v>
      </c>
      <c r="D316" s="280" t="s">
        <v>603</v>
      </c>
      <c r="E316" s="18" t="s">
        <v>1</v>
      </c>
      <c r="F316" s="281">
        <v>-41.02</v>
      </c>
      <c r="G316" s="35"/>
      <c r="H316" s="40"/>
    </row>
    <row r="317" spans="1:8" s="2" customFormat="1" ht="16.899999999999999" customHeight="1">
      <c r="A317" s="35"/>
      <c r="B317" s="40"/>
      <c r="C317" s="280" t="s">
        <v>1</v>
      </c>
      <c r="D317" s="280" t="s">
        <v>604</v>
      </c>
      <c r="E317" s="18" t="s">
        <v>1</v>
      </c>
      <c r="F317" s="281">
        <v>-17.579999999999998</v>
      </c>
      <c r="G317" s="35"/>
      <c r="H317" s="40"/>
    </row>
    <row r="318" spans="1:8" s="2" customFormat="1" ht="16.899999999999999" customHeight="1">
      <c r="A318" s="35"/>
      <c r="B318" s="40"/>
      <c r="C318" s="280" t="s">
        <v>199</v>
      </c>
      <c r="D318" s="280" t="s">
        <v>196</v>
      </c>
      <c r="E318" s="18" t="s">
        <v>1</v>
      </c>
      <c r="F318" s="281">
        <v>159.88999999999999</v>
      </c>
      <c r="G318" s="35"/>
      <c r="H318" s="40"/>
    </row>
    <row r="319" spans="1:8" s="2" customFormat="1" ht="16.899999999999999" customHeight="1">
      <c r="A319" s="35"/>
      <c r="B319" s="40"/>
      <c r="C319" s="282" t="s">
        <v>1324</v>
      </c>
      <c r="D319" s="35"/>
      <c r="E319" s="35"/>
      <c r="F319" s="35"/>
      <c r="G319" s="35"/>
      <c r="H319" s="40"/>
    </row>
    <row r="320" spans="1:8" s="2" customFormat="1" ht="22.5">
      <c r="A320" s="35"/>
      <c r="B320" s="40"/>
      <c r="C320" s="280" t="s">
        <v>578</v>
      </c>
      <c r="D320" s="280" t="s">
        <v>579</v>
      </c>
      <c r="E320" s="18" t="s">
        <v>229</v>
      </c>
      <c r="F320" s="281">
        <v>159.88999999999999</v>
      </c>
      <c r="G320" s="35"/>
      <c r="H320" s="40"/>
    </row>
    <row r="321" spans="1:8" s="2" customFormat="1" ht="22.5">
      <c r="A321" s="35"/>
      <c r="B321" s="40"/>
      <c r="C321" s="280" t="s">
        <v>260</v>
      </c>
      <c r="D321" s="280" t="s">
        <v>261</v>
      </c>
      <c r="E321" s="18" t="s">
        <v>229</v>
      </c>
      <c r="F321" s="281">
        <v>159.88999999999999</v>
      </c>
      <c r="G321" s="35"/>
      <c r="H321" s="40"/>
    </row>
    <row r="322" spans="1:8" s="2" customFormat="1" ht="16.899999999999999" customHeight="1">
      <c r="A322" s="35"/>
      <c r="B322" s="40"/>
      <c r="C322" s="280" t="s">
        <v>300</v>
      </c>
      <c r="D322" s="280" t="s">
        <v>301</v>
      </c>
      <c r="E322" s="18" t="s">
        <v>229</v>
      </c>
      <c r="F322" s="281">
        <v>84.376999999999995</v>
      </c>
      <c r="G322" s="35"/>
      <c r="H322" s="40"/>
    </row>
    <row r="323" spans="1:8" s="2" customFormat="1" ht="26.45" customHeight="1">
      <c r="A323" s="35"/>
      <c r="B323" s="40"/>
      <c r="C323" s="275" t="s">
        <v>1326</v>
      </c>
      <c r="D323" s="275" t="s">
        <v>102</v>
      </c>
      <c r="E323" s="35"/>
      <c r="F323" s="35"/>
      <c r="G323" s="35"/>
      <c r="H323" s="40"/>
    </row>
    <row r="324" spans="1:8" s="2" customFormat="1" ht="16.899999999999999" customHeight="1">
      <c r="A324" s="35"/>
      <c r="B324" s="40"/>
      <c r="C324" s="276" t="s">
        <v>1257</v>
      </c>
      <c r="D324" s="277" t="s">
        <v>1</v>
      </c>
      <c r="E324" s="278" t="s">
        <v>1</v>
      </c>
      <c r="F324" s="279">
        <v>134.77000000000001</v>
      </c>
      <c r="G324" s="35"/>
      <c r="H324" s="40"/>
    </row>
    <row r="325" spans="1:8" s="2" customFormat="1" ht="16.899999999999999" customHeight="1">
      <c r="A325" s="35"/>
      <c r="B325" s="40"/>
      <c r="C325" s="276" t="s">
        <v>1258</v>
      </c>
      <c r="D325" s="277" t="s">
        <v>1</v>
      </c>
      <c r="E325" s="278" t="s">
        <v>1</v>
      </c>
      <c r="F325" s="279">
        <v>900.44999999999993</v>
      </c>
      <c r="G325" s="35"/>
      <c r="H325" s="40"/>
    </row>
    <row r="326" spans="1:8" s="2" customFormat="1" ht="16.899999999999999" customHeight="1">
      <c r="A326" s="35"/>
      <c r="B326" s="40"/>
      <c r="C326" s="276" t="s">
        <v>1259</v>
      </c>
      <c r="D326" s="277" t="s">
        <v>1</v>
      </c>
      <c r="E326" s="278" t="s">
        <v>1</v>
      </c>
      <c r="F326" s="279">
        <v>273.60000000000002</v>
      </c>
      <c r="G326" s="35"/>
      <c r="H326" s="40"/>
    </row>
    <row r="327" spans="1:8" s="2" customFormat="1" ht="16.899999999999999" customHeight="1">
      <c r="A327" s="35"/>
      <c r="B327" s="40"/>
      <c r="C327" s="276" t="s">
        <v>1260</v>
      </c>
      <c r="D327" s="277" t="s">
        <v>1</v>
      </c>
      <c r="E327" s="278" t="s">
        <v>1</v>
      </c>
      <c r="F327" s="279">
        <v>40</v>
      </c>
      <c r="G327" s="35"/>
      <c r="H327" s="40"/>
    </row>
    <row r="328" spans="1:8" s="2" customFormat="1" ht="16.899999999999999" customHeight="1">
      <c r="A328" s="35"/>
      <c r="B328" s="40"/>
      <c r="C328" s="276" t="s">
        <v>1261</v>
      </c>
      <c r="D328" s="277" t="s">
        <v>1</v>
      </c>
      <c r="E328" s="278" t="s">
        <v>1</v>
      </c>
      <c r="F328" s="279">
        <v>22.32</v>
      </c>
      <c r="G328" s="35"/>
      <c r="H328" s="40"/>
    </row>
    <row r="329" spans="1:8" s="2" customFormat="1" ht="16.899999999999999" customHeight="1">
      <c r="A329" s="35"/>
      <c r="B329" s="40"/>
      <c r="C329" s="276" t="s">
        <v>1262</v>
      </c>
      <c r="D329" s="277" t="s">
        <v>267</v>
      </c>
      <c r="E329" s="278" t="s">
        <v>1</v>
      </c>
      <c r="F329" s="279">
        <v>0.56000000000000005</v>
      </c>
      <c r="G329" s="35"/>
      <c r="H329" s="40"/>
    </row>
    <row r="330" spans="1:8" s="2" customFormat="1" ht="16.899999999999999" customHeight="1">
      <c r="A330" s="35"/>
      <c r="B330" s="40"/>
      <c r="C330" s="276" t="s">
        <v>1263</v>
      </c>
      <c r="D330" s="277" t="s">
        <v>1</v>
      </c>
      <c r="E330" s="278" t="s">
        <v>1</v>
      </c>
      <c r="F330" s="279">
        <v>2.4000000000000004</v>
      </c>
      <c r="G330" s="35"/>
      <c r="H330" s="40"/>
    </row>
    <row r="331" spans="1:8" s="2" customFormat="1" ht="16.899999999999999" customHeight="1">
      <c r="A331" s="35"/>
      <c r="B331" s="40"/>
      <c r="C331" s="276" t="s">
        <v>1264</v>
      </c>
      <c r="D331" s="277" t="s">
        <v>1</v>
      </c>
      <c r="E331" s="278" t="s">
        <v>1</v>
      </c>
      <c r="F331" s="279">
        <v>2.5</v>
      </c>
      <c r="G331" s="35"/>
      <c r="H331" s="40"/>
    </row>
    <row r="332" spans="1:8" s="2" customFormat="1" ht="16.899999999999999" customHeight="1">
      <c r="A332" s="35"/>
      <c r="B332" s="40"/>
      <c r="C332" s="276" t="s">
        <v>1265</v>
      </c>
      <c r="D332" s="277" t="s">
        <v>1</v>
      </c>
      <c r="E332" s="278" t="s">
        <v>1</v>
      </c>
      <c r="F332" s="279">
        <v>10</v>
      </c>
      <c r="G332" s="35"/>
      <c r="H332" s="40"/>
    </row>
    <row r="333" spans="1:8" s="2" customFormat="1" ht="16.899999999999999" customHeight="1">
      <c r="A333" s="35"/>
      <c r="B333" s="40"/>
      <c r="C333" s="276" t="s">
        <v>1266</v>
      </c>
      <c r="D333" s="277" t="s">
        <v>1</v>
      </c>
      <c r="E333" s="278" t="s">
        <v>1</v>
      </c>
      <c r="F333" s="279">
        <v>0.96099999999999997</v>
      </c>
      <c r="G333" s="35"/>
      <c r="H333" s="40"/>
    </row>
    <row r="334" spans="1:8" s="2" customFormat="1" ht="16.899999999999999" customHeight="1">
      <c r="A334" s="35"/>
      <c r="B334" s="40"/>
      <c r="C334" s="276" t="s">
        <v>1267</v>
      </c>
      <c r="D334" s="277" t="s">
        <v>1</v>
      </c>
      <c r="E334" s="278" t="s">
        <v>1</v>
      </c>
      <c r="F334" s="279">
        <v>0.375</v>
      </c>
      <c r="G334" s="35"/>
      <c r="H334" s="40"/>
    </row>
    <row r="335" spans="1:8" s="2" customFormat="1" ht="16.899999999999999" customHeight="1">
      <c r="A335" s="35"/>
      <c r="B335" s="40"/>
      <c r="C335" s="276" t="s">
        <v>1268</v>
      </c>
      <c r="D335" s="277" t="s">
        <v>1</v>
      </c>
      <c r="E335" s="278" t="s">
        <v>1</v>
      </c>
      <c r="F335" s="279">
        <v>1.214</v>
      </c>
      <c r="G335" s="35"/>
      <c r="H335" s="40"/>
    </row>
    <row r="336" spans="1:8" s="2" customFormat="1" ht="16.899999999999999" customHeight="1">
      <c r="A336" s="35"/>
      <c r="B336" s="40"/>
      <c r="C336" s="276" t="s">
        <v>678</v>
      </c>
      <c r="D336" s="277" t="s">
        <v>1</v>
      </c>
      <c r="E336" s="278" t="s">
        <v>1</v>
      </c>
      <c r="F336" s="279">
        <v>21.24</v>
      </c>
      <c r="G336" s="35"/>
      <c r="H336" s="40"/>
    </row>
    <row r="337" spans="1:8" s="2" customFormat="1" ht="16.899999999999999" customHeight="1">
      <c r="A337" s="35"/>
      <c r="B337" s="40"/>
      <c r="C337" s="276" t="s">
        <v>680</v>
      </c>
      <c r="D337" s="277" t="s">
        <v>1</v>
      </c>
      <c r="E337" s="278" t="s">
        <v>1</v>
      </c>
      <c r="F337" s="279">
        <v>23.92</v>
      </c>
      <c r="G337" s="35"/>
      <c r="H337" s="40"/>
    </row>
    <row r="338" spans="1:8" s="2" customFormat="1" ht="16.899999999999999" customHeight="1">
      <c r="A338" s="35"/>
      <c r="B338" s="40"/>
      <c r="C338" s="276" t="s">
        <v>1269</v>
      </c>
      <c r="D338" s="277" t="s">
        <v>1</v>
      </c>
      <c r="E338" s="278" t="s">
        <v>1</v>
      </c>
      <c r="F338" s="279">
        <v>55</v>
      </c>
      <c r="G338" s="35"/>
      <c r="H338" s="40"/>
    </row>
    <row r="339" spans="1:8" s="2" customFormat="1" ht="16.899999999999999" customHeight="1">
      <c r="A339" s="35"/>
      <c r="B339" s="40"/>
      <c r="C339" s="276" t="s">
        <v>1270</v>
      </c>
      <c r="D339" s="277" t="s">
        <v>1</v>
      </c>
      <c r="E339" s="278" t="s">
        <v>1</v>
      </c>
      <c r="F339" s="279">
        <v>20</v>
      </c>
      <c r="G339" s="35"/>
      <c r="H339" s="40"/>
    </row>
    <row r="340" spans="1:8" s="2" customFormat="1" ht="16.899999999999999" customHeight="1">
      <c r="A340" s="35"/>
      <c r="B340" s="40"/>
      <c r="C340" s="276" t="s">
        <v>171</v>
      </c>
      <c r="D340" s="277" t="s">
        <v>1</v>
      </c>
      <c r="E340" s="278" t="s">
        <v>1</v>
      </c>
      <c r="F340" s="279">
        <v>20.46</v>
      </c>
      <c r="G340" s="35"/>
      <c r="H340" s="40"/>
    </row>
    <row r="341" spans="1:8" s="2" customFormat="1" ht="16.899999999999999" customHeight="1">
      <c r="A341" s="35"/>
      <c r="B341" s="40"/>
      <c r="C341" s="276" t="s">
        <v>1271</v>
      </c>
      <c r="D341" s="277" t="s">
        <v>267</v>
      </c>
      <c r="E341" s="278" t="s">
        <v>1</v>
      </c>
      <c r="F341" s="279">
        <v>16.32</v>
      </c>
      <c r="G341" s="35"/>
      <c r="H341" s="40"/>
    </row>
    <row r="342" spans="1:8" s="2" customFormat="1" ht="16.899999999999999" customHeight="1">
      <c r="A342" s="35"/>
      <c r="B342" s="40"/>
      <c r="C342" s="276" t="s">
        <v>1272</v>
      </c>
      <c r="D342" s="277" t="s">
        <v>1273</v>
      </c>
      <c r="E342" s="278" t="s">
        <v>1</v>
      </c>
      <c r="F342" s="279">
        <v>0</v>
      </c>
      <c r="G342" s="35"/>
      <c r="H342" s="40"/>
    </row>
    <row r="343" spans="1:8" s="2" customFormat="1" ht="16.899999999999999" customHeight="1">
      <c r="A343" s="35"/>
      <c r="B343" s="40"/>
      <c r="C343" s="276" t="s">
        <v>1274</v>
      </c>
      <c r="D343" s="277" t="s">
        <v>1</v>
      </c>
      <c r="E343" s="278" t="s">
        <v>1</v>
      </c>
      <c r="F343" s="279">
        <v>39</v>
      </c>
      <c r="G343" s="35"/>
      <c r="H343" s="40"/>
    </row>
    <row r="344" spans="1:8" s="2" customFormat="1" ht="16.899999999999999" customHeight="1">
      <c r="A344" s="35"/>
      <c r="B344" s="40"/>
      <c r="C344" s="276" t="s">
        <v>173</v>
      </c>
      <c r="D344" s="277" t="s">
        <v>174</v>
      </c>
      <c r="E344" s="278" t="s">
        <v>1</v>
      </c>
      <c r="F344" s="279">
        <v>81.84</v>
      </c>
      <c r="G344" s="35"/>
      <c r="H344" s="40"/>
    </row>
    <row r="345" spans="1:8" s="2" customFormat="1" ht="16.899999999999999" customHeight="1">
      <c r="A345" s="35"/>
      <c r="B345" s="40"/>
      <c r="C345" s="276" t="s">
        <v>1275</v>
      </c>
      <c r="D345" s="277" t="s">
        <v>1</v>
      </c>
      <c r="E345" s="278" t="s">
        <v>1</v>
      </c>
      <c r="F345" s="279">
        <v>2.3919999999999999</v>
      </c>
      <c r="G345" s="35"/>
      <c r="H345" s="40"/>
    </row>
    <row r="346" spans="1:8" s="2" customFormat="1" ht="16.899999999999999" customHeight="1">
      <c r="A346" s="35"/>
      <c r="B346" s="40"/>
      <c r="C346" s="276" t="s">
        <v>1276</v>
      </c>
      <c r="D346" s="277" t="s">
        <v>1</v>
      </c>
      <c r="E346" s="278" t="s">
        <v>1</v>
      </c>
      <c r="F346" s="279">
        <v>15</v>
      </c>
      <c r="G346" s="35"/>
      <c r="H346" s="40"/>
    </row>
    <row r="347" spans="1:8" s="2" customFormat="1" ht="16.899999999999999" customHeight="1">
      <c r="A347" s="35"/>
      <c r="B347" s="40"/>
      <c r="C347" s="276" t="s">
        <v>1277</v>
      </c>
      <c r="D347" s="277" t="s">
        <v>1</v>
      </c>
      <c r="E347" s="278" t="s">
        <v>1</v>
      </c>
      <c r="F347" s="279">
        <v>35.900000000000006</v>
      </c>
      <c r="G347" s="35"/>
      <c r="H347" s="40"/>
    </row>
    <row r="348" spans="1:8" s="2" customFormat="1" ht="16.899999999999999" customHeight="1">
      <c r="A348" s="35"/>
      <c r="B348" s="40"/>
      <c r="C348" s="276" t="s">
        <v>1278</v>
      </c>
      <c r="D348" s="277" t="s">
        <v>1</v>
      </c>
      <c r="E348" s="278" t="s">
        <v>1</v>
      </c>
      <c r="F348" s="279">
        <v>60.26</v>
      </c>
      <c r="G348" s="35"/>
      <c r="H348" s="40"/>
    </row>
    <row r="349" spans="1:8" s="2" customFormat="1" ht="16.899999999999999" customHeight="1">
      <c r="A349" s="35"/>
      <c r="B349" s="40"/>
      <c r="C349" s="276" t="s">
        <v>178</v>
      </c>
      <c r="D349" s="277" t="s">
        <v>1</v>
      </c>
      <c r="E349" s="278" t="s">
        <v>1</v>
      </c>
      <c r="F349" s="279">
        <v>720.9</v>
      </c>
      <c r="G349" s="35"/>
      <c r="H349" s="40"/>
    </row>
    <row r="350" spans="1:8" s="2" customFormat="1" ht="16.899999999999999" customHeight="1">
      <c r="A350" s="35"/>
      <c r="B350" s="40"/>
      <c r="C350" s="276" t="s">
        <v>1279</v>
      </c>
      <c r="D350" s="277" t="s">
        <v>1</v>
      </c>
      <c r="E350" s="278" t="s">
        <v>1</v>
      </c>
      <c r="F350" s="279">
        <v>122.8</v>
      </c>
      <c r="G350" s="35"/>
      <c r="H350" s="40"/>
    </row>
    <row r="351" spans="1:8" s="2" customFormat="1" ht="16.899999999999999" customHeight="1">
      <c r="A351" s="35"/>
      <c r="B351" s="40"/>
      <c r="C351" s="276" t="s">
        <v>1280</v>
      </c>
      <c r="D351" s="277" t="s">
        <v>1</v>
      </c>
      <c r="E351" s="278" t="s">
        <v>1</v>
      </c>
      <c r="F351" s="279">
        <v>308.06</v>
      </c>
      <c r="G351" s="35"/>
      <c r="H351" s="40"/>
    </row>
    <row r="352" spans="1:8" s="2" customFormat="1" ht="16.899999999999999" customHeight="1">
      <c r="A352" s="35"/>
      <c r="B352" s="40"/>
      <c r="C352" s="276" t="s">
        <v>1281</v>
      </c>
      <c r="D352" s="277" t="s">
        <v>1</v>
      </c>
      <c r="E352" s="278" t="s">
        <v>1</v>
      </c>
      <c r="F352" s="279">
        <v>50.4</v>
      </c>
      <c r="G352" s="35"/>
      <c r="H352" s="40"/>
    </row>
    <row r="353" spans="1:8" s="2" customFormat="1" ht="16.899999999999999" customHeight="1">
      <c r="A353" s="35"/>
      <c r="B353" s="40"/>
      <c r="C353" s="276" t="s">
        <v>1282</v>
      </c>
      <c r="D353" s="277" t="s">
        <v>1</v>
      </c>
      <c r="E353" s="278" t="s">
        <v>1</v>
      </c>
      <c r="F353" s="279">
        <v>3.7</v>
      </c>
      <c r="G353" s="35"/>
      <c r="H353" s="40"/>
    </row>
    <row r="354" spans="1:8" s="2" customFormat="1" ht="16.899999999999999" customHeight="1">
      <c r="A354" s="35"/>
      <c r="B354" s="40"/>
      <c r="C354" s="276" t="s">
        <v>1283</v>
      </c>
      <c r="D354" s="277" t="s">
        <v>1</v>
      </c>
      <c r="E354" s="278" t="s">
        <v>1</v>
      </c>
      <c r="F354" s="279">
        <v>79.8</v>
      </c>
      <c r="G354" s="35"/>
      <c r="H354" s="40"/>
    </row>
    <row r="355" spans="1:8" s="2" customFormat="1" ht="16.899999999999999" customHeight="1">
      <c r="A355" s="35"/>
      <c r="B355" s="40"/>
      <c r="C355" s="276" t="s">
        <v>1284</v>
      </c>
      <c r="D355" s="277" t="s">
        <v>1</v>
      </c>
      <c r="E355" s="278" t="s">
        <v>1</v>
      </c>
      <c r="F355" s="279">
        <v>392</v>
      </c>
      <c r="G355" s="35"/>
      <c r="H355" s="40"/>
    </row>
    <row r="356" spans="1:8" s="2" customFormat="1" ht="16.899999999999999" customHeight="1">
      <c r="A356" s="35"/>
      <c r="B356" s="40"/>
      <c r="C356" s="276" t="s">
        <v>568</v>
      </c>
      <c r="D356" s="277" t="s">
        <v>1</v>
      </c>
      <c r="E356" s="278" t="s">
        <v>1</v>
      </c>
      <c r="F356" s="279">
        <v>0.35199999999999998</v>
      </c>
      <c r="G356" s="35"/>
      <c r="H356" s="40"/>
    </row>
    <row r="357" spans="1:8" s="2" customFormat="1" ht="16.899999999999999" customHeight="1">
      <c r="A357" s="35"/>
      <c r="B357" s="40"/>
      <c r="C357" s="276" t="s">
        <v>1285</v>
      </c>
      <c r="D357" s="277" t="s">
        <v>1</v>
      </c>
      <c r="E357" s="278" t="s">
        <v>1</v>
      </c>
      <c r="F357" s="279">
        <v>1.9630000000000001</v>
      </c>
      <c r="G357" s="35"/>
      <c r="H357" s="40"/>
    </row>
    <row r="358" spans="1:8" s="2" customFormat="1" ht="16.899999999999999" customHeight="1">
      <c r="A358" s="35"/>
      <c r="B358" s="40"/>
      <c r="C358" s="276" t="s">
        <v>1286</v>
      </c>
      <c r="D358" s="277" t="s">
        <v>1</v>
      </c>
      <c r="E358" s="278" t="s">
        <v>1</v>
      </c>
      <c r="F358" s="279">
        <v>11.247999999999999</v>
      </c>
      <c r="G358" s="35"/>
      <c r="H358" s="40"/>
    </row>
    <row r="359" spans="1:8" s="2" customFormat="1" ht="16.899999999999999" customHeight="1">
      <c r="A359" s="35"/>
      <c r="B359" s="40"/>
      <c r="C359" s="276" t="s">
        <v>1287</v>
      </c>
      <c r="D359" s="277" t="s">
        <v>1</v>
      </c>
      <c r="E359" s="278" t="s">
        <v>1</v>
      </c>
      <c r="F359" s="279">
        <v>6.2720000000000002</v>
      </c>
      <c r="G359" s="35"/>
      <c r="H359" s="40"/>
    </row>
    <row r="360" spans="1:8" s="2" customFormat="1" ht="16.899999999999999" customHeight="1">
      <c r="A360" s="35"/>
      <c r="B360" s="40"/>
      <c r="C360" s="276" t="s">
        <v>1288</v>
      </c>
      <c r="D360" s="277" t="s">
        <v>1</v>
      </c>
      <c r="E360" s="278" t="s">
        <v>1</v>
      </c>
      <c r="F360" s="279">
        <v>0.16900000000000001</v>
      </c>
      <c r="G360" s="35"/>
      <c r="H360" s="40"/>
    </row>
    <row r="361" spans="1:8" s="2" customFormat="1" ht="16.899999999999999" customHeight="1">
      <c r="A361" s="35"/>
      <c r="B361" s="40"/>
      <c r="C361" s="276" t="s">
        <v>1289</v>
      </c>
      <c r="D361" s="277" t="s">
        <v>1</v>
      </c>
      <c r="E361" s="278" t="s">
        <v>1</v>
      </c>
      <c r="F361" s="279">
        <v>16</v>
      </c>
      <c r="G361" s="35"/>
      <c r="H361" s="40"/>
    </row>
    <row r="362" spans="1:8" s="2" customFormat="1" ht="16.899999999999999" customHeight="1">
      <c r="A362" s="35"/>
      <c r="B362" s="40"/>
      <c r="C362" s="276" t="s">
        <v>1290</v>
      </c>
      <c r="D362" s="277" t="s">
        <v>1</v>
      </c>
      <c r="E362" s="278" t="s">
        <v>1</v>
      </c>
      <c r="F362" s="279">
        <v>77</v>
      </c>
      <c r="G362" s="35"/>
      <c r="H362" s="40"/>
    </row>
    <row r="363" spans="1:8" s="2" customFormat="1" ht="16.899999999999999" customHeight="1">
      <c r="A363" s="35"/>
      <c r="B363" s="40"/>
      <c r="C363" s="276" t="s">
        <v>1291</v>
      </c>
      <c r="D363" s="277" t="s">
        <v>1</v>
      </c>
      <c r="E363" s="278" t="s">
        <v>1</v>
      </c>
      <c r="F363" s="279">
        <v>32</v>
      </c>
      <c r="G363" s="35"/>
      <c r="H363" s="40"/>
    </row>
    <row r="364" spans="1:8" s="2" customFormat="1" ht="16.899999999999999" customHeight="1">
      <c r="A364" s="35"/>
      <c r="B364" s="40"/>
      <c r="C364" s="276" t="s">
        <v>1292</v>
      </c>
      <c r="D364" s="277" t="s">
        <v>1</v>
      </c>
      <c r="E364" s="278" t="s">
        <v>1</v>
      </c>
      <c r="F364" s="279">
        <v>57</v>
      </c>
      <c r="G364" s="35"/>
      <c r="H364" s="40"/>
    </row>
    <row r="365" spans="1:8" s="2" customFormat="1" ht="16.899999999999999" customHeight="1">
      <c r="A365" s="35"/>
      <c r="B365" s="40"/>
      <c r="C365" s="276" t="s">
        <v>1293</v>
      </c>
      <c r="D365" s="277" t="s">
        <v>1294</v>
      </c>
      <c r="E365" s="278" t="s">
        <v>1</v>
      </c>
      <c r="F365" s="279">
        <v>5379</v>
      </c>
      <c r="G365" s="35"/>
      <c r="H365" s="40"/>
    </row>
    <row r="366" spans="1:8" s="2" customFormat="1" ht="16.899999999999999" customHeight="1">
      <c r="A366" s="35"/>
      <c r="B366" s="40"/>
      <c r="C366" s="276" t="s">
        <v>1295</v>
      </c>
      <c r="D366" s="277" t="s">
        <v>1</v>
      </c>
      <c r="E366" s="278" t="s">
        <v>1</v>
      </c>
      <c r="F366" s="279">
        <v>66</v>
      </c>
      <c r="G366" s="35"/>
      <c r="H366" s="40"/>
    </row>
    <row r="367" spans="1:8" s="2" customFormat="1" ht="16.899999999999999" customHeight="1">
      <c r="A367" s="35"/>
      <c r="B367" s="40"/>
      <c r="C367" s="276" t="s">
        <v>1296</v>
      </c>
      <c r="D367" s="277" t="s">
        <v>1</v>
      </c>
      <c r="E367" s="278" t="s">
        <v>1</v>
      </c>
      <c r="F367" s="279">
        <v>5</v>
      </c>
      <c r="G367" s="35"/>
      <c r="H367" s="40"/>
    </row>
    <row r="368" spans="1:8" s="2" customFormat="1" ht="16.899999999999999" customHeight="1">
      <c r="A368" s="35"/>
      <c r="B368" s="40"/>
      <c r="C368" s="276" t="s">
        <v>1297</v>
      </c>
      <c r="D368" s="277" t="s">
        <v>1</v>
      </c>
      <c r="E368" s="278" t="s">
        <v>1</v>
      </c>
      <c r="F368" s="279">
        <v>129</v>
      </c>
      <c r="G368" s="35"/>
      <c r="H368" s="40"/>
    </row>
    <row r="369" spans="1:8" s="2" customFormat="1" ht="16.899999999999999" customHeight="1">
      <c r="A369" s="35"/>
      <c r="B369" s="40"/>
      <c r="C369" s="276" t="s">
        <v>1298</v>
      </c>
      <c r="D369" s="277" t="s">
        <v>1</v>
      </c>
      <c r="E369" s="278" t="s">
        <v>1</v>
      </c>
      <c r="F369" s="279">
        <v>89</v>
      </c>
      <c r="G369" s="35"/>
      <c r="H369" s="40"/>
    </row>
    <row r="370" spans="1:8" s="2" customFormat="1" ht="16.899999999999999" customHeight="1">
      <c r="A370" s="35"/>
      <c r="B370" s="40"/>
      <c r="C370" s="276" t="s">
        <v>1299</v>
      </c>
      <c r="D370" s="277" t="s">
        <v>1</v>
      </c>
      <c r="E370" s="278" t="s">
        <v>1</v>
      </c>
      <c r="F370" s="279">
        <v>0</v>
      </c>
      <c r="G370" s="35"/>
      <c r="H370" s="40"/>
    </row>
    <row r="371" spans="1:8" s="2" customFormat="1" ht="16.899999999999999" customHeight="1">
      <c r="A371" s="35"/>
      <c r="B371" s="40"/>
      <c r="C371" s="276" t="s">
        <v>180</v>
      </c>
      <c r="D371" s="277" t="s">
        <v>1</v>
      </c>
      <c r="E371" s="278" t="s">
        <v>1</v>
      </c>
      <c r="F371" s="279">
        <v>124</v>
      </c>
      <c r="G371" s="35"/>
      <c r="H371" s="40"/>
    </row>
    <row r="372" spans="1:8" s="2" customFormat="1" ht="16.899999999999999" customHeight="1">
      <c r="A372" s="35"/>
      <c r="B372" s="40"/>
      <c r="C372" s="276" t="s">
        <v>1300</v>
      </c>
      <c r="D372" s="277" t="s">
        <v>1</v>
      </c>
      <c r="E372" s="278" t="s">
        <v>1</v>
      </c>
      <c r="F372" s="279">
        <v>49</v>
      </c>
      <c r="G372" s="35"/>
      <c r="H372" s="40"/>
    </row>
    <row r="373" spans="1:8" s="2" customFormat="1" ht="16.899999999999999" customHeight="1">
      <c r="A373" s="35"/>
      <c r="B373" s="40"/>
      <c r="C373" s="276" t="s">
        <v>1301</v>
      </c>
      <c r="D373" s="277" t="s">
        <v>1</v>
      </c>
      <c r="E373" s="278" t="s">
        <v>1</v>
      </c>
      <c r="F373" s="279">
        <v>38.066000000000003</v>
      </c>
      <c r="G373" s="35"/>
      <c r="H373" s="40"/>
    </row>
    <row r="374" spans="1:8" s="2" customFormat="1" ht="16.899999999999999" customHeight="1">
      <c r="A374" s="35"/>
      <c r="B374" s="40"/>
      <c r="C374" s="276" t="s">
        <v>1302</v>
      </c>
      <c r="D374" s="277" t="s">
        <v>1</v>
      </c>
      <c r="E374" s="278" t="s">
        <v>1</v>
      </c>
      <c r="F374" s="279">
        <v>279.77499999999998</v>
      </c>
      <c r="G374" s="35"/>
      <c r="H374" s="40"/>
    </row>
    <row r="375" spans="1:8" s="2" customFormat="1" ht="16.899999999999999" customHeight="1">
      <c r="A375" s="35"/>
      <c r="B375" s="40"/>
      <c r="C375" s="276" t="s">
        <v>1303</v>
      </c>
      <c r="D375" s="277" t="s">
        <v>1</v>
      </c>
      <c r="E375" s="278" t="s">
        <v>1</v>
      </c>
      <c r="F375" s="279">
        <v>13.2</v>
      </c>
      <c r="G375" s="35"/>
      <c r="H375" s="40"/>
    </row>
    <row r="376" spans="1:8" s="2" customFormat="1" ht="16.899999999999999" customHeight="1">
      <c r="A376" s="35"/>
      <c r="B376" s="40"/>
      <c r="C376" s="276" t="s">
        <v>184</v>
      </c>
      <c r="D376" s="277" t="s">
        <v>1</v>
      </c>
      <c r="E376" s="278" t="s">
        <v>1</v>
      </c>
      <c r="F376" s="279">
        <v>365.45600000000002</v>
      </c>
      <c r="G376" s="35"/>
      <c r="H376" s="40"/>
    </row>
    <row r="377" spans="1:8" s="2" customFormat="1" ht="16.899999999999999" customHeight="1">
      <c r="A377" s="35"/>
      <c r="B377" s="40"/>
      <c r="C377" s="276" t="s">
        <v>187</v>
      </c>
      <c r="D377" s="277" t="s">
        <v>1</v>
      </c>
      <c r="E377" s="278" t="s">
        <v>1</v>
      </c>
      <c r="F377" s="279">
        <v>71.622</v>
      </c>
      <c r="G377" s="35"/>
      <c r="H377" s="40"/>
    </row>
    <row r="378" spans="1:8" s="2" customFormat="1" ht="16.899999999999999" customHeight="1">
      <c r="A378" s="35"/>
      <c r="B378" s="40"/>
      <c r="C378" s="276" t="s">
        <v>1304</v>
      </c>
      <c r="D378" s="277" t="s">
        <v>1305</v>
      </c>
      <c r="E378" s="278" t="s">
        <v>1</v>
      </c>
      <c r="F378" s="279">
        <v>68.551000000000002</v>
      </c>
      <c r="G378" s="35"/>
      <c r="H378" s="40"/>
    </row>
    <row r="379" spans="1:8" s="2" customFormat="1" ht="16.899999999999999" customHeight="1">
      <c r="A379" s="35"/>
      <c r="B379" s="40"/>
      <c r="C379" s="276" t="s">
        <v>1306</v>
      </c>
      <c r="D379" s="277" t="s">
        <v>1305</v>
      </c>
      <c r="E379" s="278" t="s">
        <v>1</v>
      </c>
      <c r="F379" s="279">
        <v>17.111999999999998</v>
      </c>
      <c r="G379" s="35"/>
      <c r="H379" s="40"/>
    </row>
    <row r="380" spans="1:8" s="2" customFormat="1" ht="16.899999999999999" customHeight="1">
      <c r="A380" s="35"/>
      <c r="B380" s="40"/>
      <c r="C380" s="276" t="s">
        <v>189</v>
      </c>
      <c r="D380" s="277" t="s">
        <v>1</v>
      </c>
      <c r="E380" s="278" t="s">
        <v>1</v>
      </c>
      <c r="F380" s="279">
        <v>273.37400000000002</v>
      </c>
      <c r="G380" s="35"/>
      <c r="H380" s="40"/>
    </row>
    <row r="381" spans="1:8" s="2" customFormat="1" ht="16.899999999999999" customHeight="1">
      <c r="A381" s="35"/>
      <c r="B381" s="40"/>
      <c r="C381" s="276" t="s">
        <v>1307</v>
      </c>
      <c r="D381" s="277" t="s">
        <v>1</v>
      </c>
      <c r="E381" s="278" t="s">
        <v>1</v>
      </c>
      <c r="F381" s="279">
        <v>192.14</v>
      </c>
      <c r="G381" s="35"/>
      <c r="H381" s="40"/>
    </row>
    <row r="382" spans="1:8" s="2" customFormat="1" ht="16.899999999999999" customHeight="1">
      <c r="A382" s="35"/>
      <c r="B382" s="40"/>
      <c r="C382" s="276" t="s">
        <v>1308</v>
      </c>
      <c r="D382" s="277" t="s">
        <v>1</v>
      </c>
      <c r="E382" s="278" t="s">
        <v>1</v>
      </c>
      <c r="F382" s="279">
        <v>74.137</v>
      </c>
      <c r="G382" s="35"/>
      <c r="H382" s="40"/>
    </row>
    <row r="383" spans="1:8" s="2" customFormat="1" ht="16.899999999999999" customHeight="1">
      <c r="A383" s="35"/>
      <c r="B383" s="40"/>
      <c r="C383" s="276" t="s">
        <v>1309</v>
      </c>
      <c r="D383" s="277" t="s">
        <v>1</v>
      </c>
      <c r="E383" s="278" t="s">
        <v>1</v>
      </c>
      <c r="F383" s="279">
        <v>175.74</v>
      </c>
      <c r="G383" s="35"/>
      <c r="H383" s="40"/>
    </row>
    <row r="384" spans="1:8" s="2" customFormat="1" ht="16.899999999999999" customHeight="1">
      <c r="A384" s="35"/>
      <c r="B384" s="40"/>
      <c r="C384" s="276" t="s">
        <v>1310</v>
      </c>
      <c r="D384" s="277" t="s">
        <v>1</v>
      </c>
      <c r="E384" s="278" t="s">
        <v>1</v>
      </c>
      <c r="F384" s="279">
        <v>9.52</v>
      </c>
      <c r="G384" s="35"/>
      <c r="H384" s="40"/>
    </row>
    <row r="385" spans="1:8" s="2" customFormat="1" ht="16.899999999999999" customHeight="1">
      <c r="A385" s="35"/>
      <c r="B385" s="40"/>
      <c r="C385" s="276" t="s">
        <v>1311</v>
      </c>
      <c r="D385" s="277" t="s">
        <v>1</v>
      </c>
      <c r="E385" s="278" t="s">
        <v>1</v>
      </c>
      <c r="F385" s="279">
        <v>10.106</v>
      </c>
      <c r="G385" s="35"/>
      <c r="H385" s="40"/>
    </row>
    <row r="386" spans="1:8" s="2" customFormat="1" ht="16.899999999999999" customHeight="1">
      <c r="A386" s="35"/>
      <c r="B386" s="40"/>
      <c r="C386" s="276" t="s">
        <v>1312</v>
      </c>
      <c r="D386" s="277" t="s">
        <v>1</v>
      </c>
      <c r="E386" s="278" t="s">
        <v>1</v>
      </c>
      <c r="F386" s="279">
        <v>0.29699999999999999</v>
      </c>
      <c r="G386" s="35"/>
      <c r="H386" s="40"/>
    </row>
    <row r="387" spans="1:8" s="2" customFormat="1" ht="16.899999999999999" customHeight="1">
      <c r="A387" s="35"/>
      <c r="B387" s="40"/>
      <c r="C387" s="276" t="s">
        <v>1313</v>
      </c>
      <c r="D387" s="277" t="s">
        <v>1</v>
      </c>
      <c r="E387" s="278" t="s">
        <v>1</v>
      </c>
      <c r="F387" s="279">
        <v>34.722000000000001</v>
      </c>
      <c r="G387" s="35"/>
      <c r="H387" s="40"/>
    </row>
    <row r="388" spans="1:8" s="2" customFormat="1" ht="16.899999999999999" customHeight="1">
      <c r="A388" s="35"/>
      <c r="B388" s="40"/>
      <c r="C388" s="276" t="s">
        <v>192</v>
      </c>
      <c r="D388" s="277" t="s">
        <v>1</v>
      </c>
      <c r="E388" s="278" t="s">
        <v>1</v>
      </c>
      <c r="F388" s="279">
        <v>386.34399999999999</v>
      </c>
      <c r="G388" s="35"/>
      <c r="H388" s="40"/>
    </row>
    <row r="389" spans="1:8" s="2" customFormat="1" ht="16.899999999999999" customHeight="1">
      <c r="A389" s="35"/>
      <c r="B389" s="40"/>
      <c r="C389" s="276" t="s">
        <v>1314</v>
      </c>
      <c r="D389" s="277" t="s">
        <v>1</v>
      </c>
      <c r="E389" s="278" t="s">
        <v>1</v>
      </c>
      <c r="F389" s="279">
        <v>113.09699999999999</v>
      </c>
      <c r="G389" s="35"/>
      <c r="H389" s="40"/>
    </row>
    <row r="390" spans="1:8" s="2" customFormat="1" ht="16.899999999999999" customHeight="1">
      <c r="A390" s="35"/>
      <c r="B390" s="40"/>
      <c r="C390" s="276" t="s">
        <v>1315</v>
      </c>
      <c r="D390" s="277" t="s">
        <v>1</v>
      </c>
      <c r="E390" s="278" t="s">
        <v>1</v>
      </c>
      <c r="F390" s="279">
        <v>2.75</v>
      </c>
      <c r="G390" s="35"/>
      <c r="H390" s="40"/>
    </row>
    <row r="391" spans="1:8" s="2" customFormat="1" ht="16.899999999999999" customHeight="1">
      <c r="A391" s="35"/>
      <c r="B391" s="40"/>
      <c r="C391" s="276" t="s">
        <v>195</v>
      </c>
      <c r="D391" s="277" t="s">
        <v>196</v>
      </c>
      <c r="E391" s="278" t="s">
        <v>1</v>
      </c>
      <c r="F391" s="279">
        <v>112.97</v>
      </c>
      <c r="G391" s="35"/>
      <c r="H391" s="40"/>
    </row>
    <row r="392" spans="1:8" s="2" customFormat="1" ht="16.899999999999999" customHeight="1">
      <c r="A392" s="35"/>
      <c r="B392" s="40"/>
      <c r="C392" s="276" t="s">
        <v>1316</v>
      </c>
      <c r="D392" s="277" t="s">
        <v>1</v>
      </c>
      <c r="E392" s="278" t="s">
        <v>1</v>
      </c>
      <c r="F392" s="279">
        <v>0</v>
      </c>
      <c r="G392" s="35"/>
      <c r="H392" s="40"/>
    </row>
    <row r="393" spans="1:8" s="2" customFormat="1" ht="16.899999999999999" customHeight="1">
      <c r="A393" s="35"/>
      <c r="B393" s="40"/>
      <c r="C393" s="276" t="s">
        <v>1317</v>
      </c>
      <c r="D393" s="277" t="s">
        <v>1</v>
      </c>
      <c r="E393" s="278" t="s">
        <v>1</v>
      </c>
      <c r="F393" s="279">
        <v>340.55500000000001</v>
      </c>
      <c r="G393" s="35"/>
      <c r="H393" s="40"/>
    </row>
    <row r="394" spans="1:8" s="2" customFormat="1" ht="16.899999999999999" customHeight="1">
      <c r="A394" s="35"/>
      <c r="B394" s="40"/>
      <c r="C394" s="276" t="s">
        <v>1318</v>
      </c>
      <c r="D394" s="277" t="s">
        <v>1</v>
      </c>
      <c r="E394" s="278" t="s">
        <v>1</v>
      </c>
      <c r="F394" s="279">
        <v>0.4</v>
      </c>
      <c r="G394" s="35"/>
      <c r="H394" s="40"/>
    </row>
    <row r="395" spans="1:8" s="2" customFormat="1" ht="16.899999999999999" customHeight="1">
      <c r="A395" s="35"/>
      <c r="B395" s="40"/>
      <c r="C395" s="276" t="s">
        <v>701</v>
      </c>
      <c r="D395" s="277" t="s">
        <v>1</v>
      </c>
      <c r="E395" s="278" t="s">
        <v>1</v>
      </c>
      <c r="F395" s="279">
        <v>97.02</v>
      </c>
      <c r="G395" s="35"/>
      <c r="H395" s="40"/>
    </row>
    <row r="396" spans="1:8" s="2" customFormat="1" ht="16.899999999999999" customHeight="1">
      <c r="A396" s="35"/>
      <c r="B396" s="40"/>
      <c r="C396" s="276" t="s">
        <v>1319</v>
      </c>
      <c r="D396" s="277" t="s">
        <v>1</v>
      </c>
      <c r="E396" s="278" t="s">
        <v>1</v>
      </c>
      <c r="F396" s="279">
        <v>4.5999999999999996</v>
      </c>
      <c r="G396" s="35"/>
      <c r="H396" s="40"/>
    </row>
    <row r="397" spans="1:8" s="2" customFormat="1" ht="16.899999999999999" customHeight="1">
      <c r="A397" s="35"/>
      <c r="B397" s="40"/>
      <c r="C397" s="276" t="s">
        <v>199</v>
      </c>
      <c r="D397" s="277" t="s">
        <v>1</v>
      </c>
      <c r="E397" s="278" t="s">
        <v>1</v>
      </c>
      <c r="F397" s="279">
        <v>386.34399999999999</v>
      </c>
      <c r="G397" s="35"/>
      <c r="H397" s="40"/>
    </row>
    <row r="398" spans="1:8" s="2" customFormat="1" ht="16.899999999999999" customHeight="1">
      <c r="A398" s="35"/>
      <c r="B398" s="40"/>
      <c r="C398" s="276" t="s">
        <v>1320</v>
      </c>
      <c r="D398" s="277" t="s">
        <v>1</v>
      </c>
      <c r="E398" s="278" t="s">
        <v>1</v>
      </c>
      <c r="F398" s="279">
        <v>63.6</v>
      </c>
      <c r="G398" s="35"/>
      <c r="H398" s="40"/>
    </row>
    <row r="399" spans="1:8" s="2" customFormat="1" ht="16.899999999999999" customHeight="1">
      <c r="A399" s="35"/>
      <c r="B399" s="40"/>
      <c r="C399" s="276" t="s">
        <v>1321</v>
      </c>
      <c r="D399" s="277" t="s">
        <v>1</v>
      </c>
      <c r="E399" s="278" t="s">
        <v>1</v>
      </c>
      <c r="F399" s="279">
        <v>113.09699999999999</v>
      </c>
      <c r="G399" s="35"/>
      <c r="H399" s="40"/>
    </row>
    <row r="400" spans="1:8" s="2" customFormat="1" ht="16.899999999999999" customHeight="1">
      <c r="A400" s="35"/>
      <c r="B400" s="40"/>
      <c r="C400" s="276" t="s">
        <v>704</v>
      </c>
      <c r="D400" s="277" t="s">
        <v>1</v>
      </c>
      <c r="E400" s="278" t="s">
        <v>1</v>
      </c>
      <c r="F400" s="279">
        <v>5.94</v>
      </c>
      <c r="G400" s="35"/>
      <c r="H400" s="40"/>
    </row>
    <row r="401" spans="1:8" s="2" customFormat="1" ht="16.899999999999999" customHeight="1">
      <c r="A401" s="35"/>
      <c r="B401" s="40"/>
      <c r="C401" s="276" t="s">
        <v>1322</v>
      </c>
      <c r="D401" s="277" t="s">
        <v>1</v>
      </c>
      <c r="E401" s="278" t="s">
        <v>1</v>
      </c>
      <c r="F401" s="279">
        <v>61.35</v>
      </c>
      <c r="G401" s="35"/>
      <c r="H401" s="40"/>
    </row>
    <row r="402" spans="1:8" s="2" customFormat="1" ht="26.45" customHeight="1">
      <c r="A402" s="35"/>
      <c r="B402" s="40"/>
      <c r="C402" s="275" t="s">
        <v>1327</v>
      </c>
      <c r="D402" s="275" t="s">
        <v>102</v>
      </c>
      <c r="E402" s="35"/>
      <c r="F402" s="35"/>
      <c r="G402" s="35"/>
      <c r="H402" s="40"/>
    </row>
    <row r="403" spans="1:8" s="2" customFormat="1" ht="16.899999999999999" customHeight="1">
      <c r="A403" s="35"/>
      <c r="B403" s="40"/>
      <c r="C403" s="276" t="s">
        <v>676</v>
      </c>
      <c r="D403" s="277" t="s">
        <v>1</v>
      </c>
      <c r="E403" s="278" t="s">
        <v>1</v>
      </c>
      <c r="F403" s="279">
        <v>138.10499999999999</v>
      </c>
      <c r="G403" s="35"/>
      <c r="H403" s="40"/>
    </row>
    <row r="404" spans="1:8" s="2" customFormat="1" ht="16.899999999999999" customHeight="1">
      <c r="A404" s="35"/>
      <c r="B404" s="40"/>
      <c r="C404" s="280" t="s">
        <v>676</v>
      </c>
      <c r="D404" s="280" t="s">
        <v>756</v>
      </c>
      <c r="E404" s="18" t="s">
        <v>1</v>
      </c>
      <c r="F404" s="281">
        <v>138.10499999999999</v>
      </c>
      <c r="G404" s="35"/>
      <c r="H404" s="40"/>
    </row>
    <row r="405" spans="1:8" s="2" customFormat="1" ht="16.899999999999999" customHeight="1">
      <c r="A405" s="35"/>
      <c r="B405" s="40"/>
      <c r="C405" s="282" t="s">
        <v>1324</v>
      </c>
      <c r="D405" s="35"/>
      <c r="E405" s="35"/>
      <c r="F405" s="35"/>
      <c r="G405" s="35"/>
      <c r="H405" s="40"/>
    </row>
    <row r="406" spans="1:8" s="2" customFormat="1" ht="22.5">
      <c r="A406" s="35"/>
      <c r="B406" s="40"/>
      <c r="C406" s="280" t="s">
        <v>260</v>
      </c>
      <c r="D406" s="280" t="s">
        <v>261</v>
      </c>
      <c r="E406" s="18" t="s">
        <v>229</v>
      </c>
      <c r="F406" s="281">
        <v>482.22199999999998</v>
      </c>
      <c r="G406" s="35"/>
      <c r="H406" s="40"/>
    </row>
    <row r="407" spans="1:8" s="2" customFormat="1" ht="16.899999999999999" customHeight="1">
      <c r="A407" s="35"/>
      <c r="B407" s="40"/>
      <c r="C407" s="276" t="s">
        <v>678</v>
      </c>
      <c r="D407" s="277" t="s">
        <v>1</v>
      </c>
      <c r="E407" s="278" t="s">
        <v>1</v>
      </c>
      <c r="F407" s="279">
        <v>46.6</v>
      </c>
      <c r="G407" s="35"/>
      <c r="H407" s="40"/>
    </row>
    <row r="408" spans="1:8" s="2" customFormat="1" ht="16.899999999999999" customHeight="1">
      <c r="A408" s="35"/>
      <c r="B408" s="40"/>
      <c r="C408" s="280" t="s">
        <v>1</v>
      </c>
      <c r="D408" s="280" t="s">
        <v>855</v>
      </c>
      <c r="E408" s="18" t="s">
        <v>1</v>
      </c>
      <c r="F408" s="281">
        <v>0</v>
      </c>
      <c r="G408" s="35"/>
      <c r="H408" s="40"/>
    </row>
    <row r="409" spans="1:8" s="2" customFormat="1" ht="16.899999999999999" customHeight="1">
      <c r="A409" s="35"/>
      <c r="B409" s="40"/>
      <c r="C409" s="280" t="s">
        <v>678</v>
      </c>
      <c r="D409" s="280" t="s">
        <v>927</v>
      </c>
      <c r="E409" s="18" t="s">
        <v>1</v>
      </c>
      <c r="F409" s="281">
        <v>46.6</v>
      </c>
      <c r="G409" s="35"/>
      <c r="H409" s="40"/>
    </row>
    <row r="410" spans="1:8" s="2" customFormat="1" ht="16.899999999999999" customHeight="1">
      <c r="A410" s="35"/>
      <c r="B410" s="40"/>
      <c r="C410" s="282" t="s">
        <v>1324</v>
      </c>
      <c r="D410" s="35"/>
      <c r="E410" s="35"/>
      <c r="F410" s="35"/>
      <c r="G410" s="35"/>
      <c r="H410" s="40"/>
    </row>
    <row r="411" spans="1:8" s="2" customFormat="1" ht="16.899999999999999" customHeight="1">
      <c r="A411" s="35"/>
      <c r="B411" s="40"/>
      <c r="C411" s="280" t="s">
        <v>924</v>
      </c>
      <c r="D411" s="280" t="s">
        <v>925</v>
      </c>
      <c r="E411" s="18" t="s">
        <v>211</v>
      </c>
      <c r="F411" s="281">
        <v>46.6</v>
      </c>
      <c r="G411" s="35"/>
      <c r="H411" s="40"/>
    </row>
    <row r="412" spans="1:8" s="2" customFormat="1" ht="16.899999999999999" customHeight="1">
      <c r="A412" s="35"/>
      <c r="B412" s="40"/>
      <c r="C412" s="280" t="s">
        <v>929</v>
      </c>
      <c r="D412" s="280" t="s">
        <v>930</v>
      </c>
      <c r="E412" s="18" t="s">
        <v>211</v>
      </c>
      <c r="F412" s="281">
        <v>115.985</v>
      </c>
      <c r="G412" s="35"/>
      <c r="H412" s="40"/>
    </row>
    <row r="413" spans="1:8" s="2" customFormat="1" ht="16.899999999999999" customHeight="1">
      <c r="A413" s="35"/>
      <c r="B413" s="40"/>
      <c r="C413" s="276" t="s">
        <v>680</v>
      </c>
      <c r="D413" s="277" t="s">
        <v>1</v>
      </c>
      <c r="E413" s="278" t="s">
        <v>1</v>
      </c>
      <c r="F413" s="279">
        <v>53.82</v>
      </c>
      <c r="G413" s="35"/>
      <c r="H413" s="40"/>
    </row>
    <row r="414" spans="1:8" s="2" customFormat="1" ht="16.899999999999999" customHeight="1">
      <c r="A414" s="35"/>
      <c r="B414" s="40"/>
      <c r="C414" s="280" t="s">
        <v>1</v>
      </c>
      <c r="D414" s="280" t="s">
        <v>855</v>
      </c>
      <c r="E414" s="18" t="s">
        <v>1</v>
      </c>
      <c r="F414" s="281">
        <v>0</v>
      </c>
      <c r="G414" s="35"/>
      <c r="H414" s="40"/>
    </row>
    <row r="415" spans="1:8" s="2" customFormat="1" ht="16.899999999999999" customHeight="1">
      <c r="A415" s="35"/>
      <c r="B415" s="40"/>
      <c r="C415" s="280" t="s">
        <v>680</v>
      </c>
      <c r="D415" s="280" t="s">
        <v>922</v>
      </c>
      <c r="E415" s="18" t="s">
        <v>1</v>
      </c>
      <c r="F415" s="281">
        <v>53.82</v>
      </c>
      <c r="G415" s="35"/>
      <c r="H415" s="40"/>
    </row>
    <row r="416" spans="1:8" s="2" customFormat="1" ht="16.899999999999999" customHeight="1">
      <c r="A416" s="35"/>
      <c r="B416" s="40"/>
      <c r="C416" s="282" t="s">
        <v>1324</v>
      </c>
      <c r="D416" s="35"/>
      <c r="E416" s="35"/>
      <c r="F416" s="35"/>
      <c r="G416" s="35"/>
      <c r="H416" s="40"/>
    </row>
    <row r="417" spans="1:8" s="2" customFormat="1" ht="16.899999999999999" customHeight="1">
      <c r="A417" s="35"/>
      <c r="B417" s="40"/>
      <c r="C417" s="280" t="s">
        <v>919</v>
      </c>
      <c r="D417" s="280" t="s">
        <v>920</v>
      </c>
      <c r="E417" s="18" t="s">
        <v>211</v>
      </c>
      <c r="F417" s="281">
        <v>53.82</v>
      </c>
      <c r="G417" s="35"/>
      <c r="H417" s="40"/>
    </row>
    <row r="418" spans="1:8" s="2" customFormat="1" ht="16.899999999999999" customHeight="1">
      <c r="A418" s="35"/>
      <c r="B418" s="40"/>
      <c r="C418" s="280" t="s">
        <v>929</v>
      </c>
      <c r="D418" s="280" t="s">
        <v>930</v>
      </c>
      <c r="E418" s="18" t="s">
        <v>211</v>
      </c>
      <c r="F418" s="281">
        <v>115.985</v>
      </c>
      <c r="G418" s="35"/>
      <c r="H418" s="40"/>
    </row>
    <row r="419" spans="1:8" s="2" customFormat="1" ht="16.899999999999999" customHeight="1">
      <c r="A419" s="35"/>
      <c r="B419" s="40"/>
      <c r="C419" s="276" t="s">
        <v>171</v>
      </c>
      <c r="D419" s="277" t="s">
        <v>1</v>
      </c>
      <c r="E419" s="278" t="s">
        <v>1</v>
      </c>
      <c r="F419" s="279">
        <v>35.145000000000003</v>
      </c>
      <c r="G419" s="35"/>
      <c r="H419" s="40"/>
    </row>
    <row r="420" spans="1:8" s="2" customFormat="1" ht="16.899999999999999" customHeight="1">
      <c r="A420" s="35"/>
      <c r="B420" s="40"/>
      <c r="C420" s="280" t="s">
        <v>1</v>
      </c>
      <c r="D420" s="280" t="s">
        <v>220</v>
      </c>
      <c r="E420" s="18" t="s">
        <v>1</v>
      </c>
      <c r="F420" s="281">
        <v>0</v>
      </c>
      <c r="G420" s="35"/>
      <c r="H420" s="40"/>
    </row>
    <row r="421" spans="1:8" s="2" customFormat="1" ht="16.899999999999999" customHeight="1">
      <c r="A421" s="35"/>
      <c r="B421" s="40"/>
      <c r="C421" s="280" t="s">
        <v>1</v>
      </c>
      <c r="D421" s="280" t="s">
        <v>263</v>
      </c>
      <c r="E421" s="18" t="s">
        <v>1</v>
      </c>
      <c r="F421" s="281">
        <v>0</v>
      </c>
      <c r="G421" s="35"/>
      <c r="H421" s="40"/>
    </row>
    <row r="422" spans="1:8" s="2" customFormat="1" ht="16.899999999999999" customHeight="1">
      <c r="A422" s="35"/>
      <c r="B422" s="40"/>
      <c r="C422" s="280" t="s">
        <v>1</v>
      </c>
      <c r="D422" s="280" t="s">
        <v>264</v>
      </c>
      <c r="E422" s="18" t="s">
        <v>1</v>
      </c>
      <c r="F422" s="281">
        <v>0</v>
      </c>
      <c r="G422" s="35"/>
      <c r="H422" s="40"/>
    </row>
    <row r="423" spans="1:8" s="2" customFormat="1" ht="16.899999999999999" customHeight="1">
      <c r="A423" s="35"/>
      <c r="B423" s="40"/>
      <c r="C423" s="280" t="s">
        <v>1</v>
      </c>
      <c r="D423" s="280" t="s">
        <v>747</v>
      </c>
      <c r="E423" s="18" t="s">
        <v>1</v>
      </c>
      <c r="F423" s="281">
        <v>33.99</v>
      </c>
      <c r="G423" s="35"/>
      <c r="H423" s="40"/>
    </row>
    <row r="424" spans="1:8" s="2" customFormat="1" ht="16.899999999999999" customHeight="1">
      <c r="A424" s="35"/>
      <c r="B424" s="40"/>
      <c r="C424" s="280" t="s">
        <v>1</v>
      </c>
      <c r="D424" s="280" t="s">
        <v>748</v>
      </c>
      <c r="E424" s="18" t="s">
        <v>1</v>
      </c>
      <c r="F424" s="281">
        <v>1.155</v>
      </c>
      <c r="G424" s="35"/>
      <c r="H424" s="40"/>
    </row>
    <row r="425" spans="1:8" s="2" customFormat="1" ht="16.899999999999999" customHeight="1">
      <c r="A425" s="35"/>
      <c r="B425" s="40"/>
      <c r="C425" s="280" t="s">
        <v>171</v>
      </c>
      <c r="D425" s="280" t="s">
        <v>267</v>
      </c>
      <c r="E425" s="18" t="s">
        <v>1</v>
      </c>
      <c r="F425" s="281">
        <v>35.145000000000003</v>
      </c>
      <c r="G425" s="35"/>
      <c r="H425" s="40"/>
    </row>
    <row r="426" spans="1:8" s="2" customFormat="1" ht="16.899999999999999" customHeight="1">
      <c r="A426" s="35"/>
      <c r="B426" s="40"/>
      <c r="C426" s="282" t="s">
        <v>1324</v>
      </c>
      <c r="D426" s="35"/>
      <c r="E426" s="35"/>
      <c r="F426" s="35"/>
      <c r="G426" s="35"/>
      <c r="H426" s="40"/>
    </row>
    <row r="427" spans="1:8" s="2" customFormat="1" ht="22.5">
      <c r="A427" s="35"/>
      <c r="B427" s="40"/>
      <c r="C427" s="280" t="s">
        <v>260</v>
      </c>
      <c r="D427" s="280" t="s">
        <v>261</v>
      </c>
      <c r="E427" s="18" t="s">
        <v>229</v>
      </c>
      <c r="F427" s="281">
        <v>482.22199999999998</v>
      </c>
      <c r="G427" s="35"/>
      <c r="H427" s="40"/>
    </row>
    <row r="428" spans="1:8" s="2" customFormat="1" ht="16.899999999999999" customHeight="1">
      <c r="A428" s="35"/>
      <c r="B428" s="40"/>
      <c r="C428" s="280" t="s">
        <v>282</v>
      </c>
      <c r="D428" s="280" t="s">
        <v>283</v>
      </c>
      <c r="E428" s="18" t="s">
        <v>229</v>
      </c>
      <c r="F428" s="281">
        <v>493.976</v>
      </c>
      <c r="G428" s="35"/>
      <c r="H428" s="40"/>
    </row>
    <row r="429" spans="1:8" s="2" customFormat="1" ht="16.899999999999999" customHeight="1">
      <c r="A429" s="35"/>
      <c r="B429" s="40"/>
      <c r="C429" s="280" t="s">
        <v>339</v>
      </c>
      <c r="D429" s="280" t="s">
        <v>340</v>
      </c>
      <c r="E429" s="18" t="s">
        <v>229</v>
      </c>
      <c r="F429" s="281">
        <v>48.777000000000001</v>
      </c>
      <c r="G429" s="35"/>
      <c r="H429" s="40"/>
    </row>
    <row r="430" spans="1:8" s="2" customFormat="1" ht="16.899999999999999" customHeight="1">
      <c r="A430" s="35"/>
      <c r="B430" s="40"/>
      <c r="C430" s="276" t="s">
        <v>173</v>
      </c>
      <c r="D430" s="277" t="s">
        <v>174</v>
      </c>
      <c r="E430" s="278" t="s">
        <v>1</v>
      </c>
      <c r="F430" s="279">
        <v>139.81</v>
      </c>
      <c r="G430" s="35"/>
      <c r="H430" s="40"/>
    </row>
    <row r="431" spans="1:8" s="2" customFormat="1" ht="16.899999999999999" customHeight="1">
      <c r="A431" s="35"/>
      <c r="B431" s="40"/>
      <c r="C431" s="280" t="s">
        <v>1</v>
      </c>
      <c r="D431" s="280" t="s">
        <v>268</v>
      </c>
      <c r="E431" s="18" t="s">
        <v>1</v>
      </c>
      <c r="F431" s="281">
        <v>0</v>
      </c>
      <c r="G431" s="35"/>
      <c r="H431" s="40"/>
    </row>
    <row r="432" spans="1:8" s="2" customFormat="1" ht="16.899999999999999" customHeight="1">
      <c r="A432" s="35"/>
      <c r="B432" s="40"/>
      <c r="C432" s="280" t="s">
        <v>1</v>
      </c>
      <c r="D432" s="280" t="s">
        <v>749</v>
      </c>
      <c r="E432" s="18" t="s">
        <v>1</v>
      </c>
      <c r="F432" s="281">
        <v>135.96</v>
      </c>
      <c r="G432" s="35"/>
      <c r="H432" s="40"/>
    </row>
    <row r="433" spans="1:8" s="2" customFormat="1" ht="16.899999999999999" customHeight="1">
      <c r="A433" s="35"/>
      <c r="B433" s="40"/>
      <c r="C433" s="280" t="s">
        <v>1</v>
      </c>
      <c r="D433" s="280" t="s">
        <v>750</v>
      </c>
      <c r="E433" s="18" t="s">
        <v>1</v>
      </c>
      <c r="F433" s="281">
        <v>3.85</v>
      </c>
      <c r="G433" s="35"/>
      <c r="H433" s="40"/>
    </row>
    <row r="434" spans="1:8" s="2" customFormat="1" ht="16.899999999999999" customHeight="1">
      <c r="A434" s="35"/>
      <c r="B434" s="40"/>
      <c r="C434" s="280" t="s">
        <v>173</v>
      </c>
      <c r="D434" s="280" t="s">
        <v>267</v>
      </c>
      <c r="E434" s="18" t="s">
        <v>1</v>
      </c>
      <c r="F434" s="281">
        <v>139.81</v>
      </c>
      <c r="G434" s="35"/>
      <c r="H434" s="40"/>
    </row>
    <row r="435" spans="1:8" s="2" customFormat="1" ht="16.899999999999999" customHeight="1">
      <c r="A435" s="35"/>
      <c r="B435" s="40"/>
      <c r="C435" s="282" t="s">
        <v>1324</v>
      </c>
      <c r="D435" s="35"/>
      <c r="E435" s="35"/>
      <c r="F435" s="35"/>
      <c r="G435" s="35"/>
      <c r="H435" s="40"/>
    </row>
    <row r="436" spans="1:8" s="2" customFormat="1" ht="22.5">
      <c r="A436" s="35"/>
      <c r="B436" s="40"/>
      <c r="C436" s="280" t="s">
        <v>260</v>
      </c>
      <c r="D436" s="280" t="s">
        <v>261</v>
      </c>
      <c r="E436" s="18" t="s">
        <v>229</v>
      </c>
      <c r="F436" s="281">
        <v>482.22199999999998</v>
      </c>
      <c r="G436" s="35"/>
      <c r="H436" s="40"/>
    </row>
    <row r="437" spans="1:8" s="2" customFormat="1" ht="16.899999999999999" customHeight="1">
      <c r="A437" s="35"/>
      <c r="B437" s="40"/>
      <c r="C437" s="280" t="s">
        <v>304</v>
      </c>
      <c r="D437" s="280" t="s">
        <v>305</v>
      </c>
      <c r="E437" s="18" t="s">
        <v>229</v>
      </c>
      <c r="F437" s="281">
        <v>135.24100000000001</v>
      </c>
      <c r="G437" s="35"/>
      <c r="H437" s="40"/>
    </row>
    <row r="438" spans="1:8" s="2" customFormat="1" ht="16.899999999999999" customHeight="1">
      <c r="A438" s="35"/>
      <c r="B438" s="40"/>
      <c r="C438" s="276" t="s">
        <v>684</v>
      </c>
      <c r="D438" s="277" t="s">
        <v>1</v>
      </c>
      <c r="E438" s="278" t="s">
        <v>1</v>
      </c>
      <c r="F438" s="279">
        <v>12.627000000000001</v>
      </c>
      <c r="G438" s="35"/>
      <c r="H438" s="40"/>
    </row>
    <row r="439" spans="1:8" s="2" customFormat="1" ht="16.899999999999999" customHeight="1">
      <c r="A439" s="35"/>
      <c r="B439" s="40"/>
      <c r="C439" s="280" t="s">
        <v>684</v>
      </c>
      <c r="D439" s="280" t="s">
        <v>771</v>
      </c>
      <c r="E439" s="18" t="s">
        <v>1</v>
      </c>
      <c r="F439" s="281">
        <v>12.627000000000001</v>
      </c>
      <c r="G439" s="35"/>
      <c r="H439" s="40"/>
    </row>
    <row r="440" spans="1:8" s="2" customFormat="1" ht="16.899999999999999" customHeight="1">
      <c r="A440" s="35"/>
      <c r="B440" s="40"/>
      <c r="C440" s="282" t="s">
        <v>1324</v>
      </c>
      <c r="D440" s="35"/>
      <c r="E440" s="35"/>
      <c r="F440" s="35"/>
      <c r="G440" s="35"/>
      <c r="H440" s="40"/>
    </row>
    <row r="441" spans="1:8" s="2" customFormat="1" ht="16.899999999999999" customHeight="1">
      <c r="A441" s="35"/>
      <c r="B441" s="40"/>
      <c r="C441" s="280" t="s">
        <v>304</v>
      </c>
      <c r="D441" s="280" t="s">
        <v>305</v>
      </c>
      <c r="E441" s="18" t="s">
        <v>229</v>
      </c>
      <c r="F441" s="281">
        <v>135.24100000000001</v>
      </c>
      <c r="G441" s="35"/>
      <c r="H441" s="40"/>
    </row>
    <row r="442" spans="1:8" s="2" customFormat="1" ht="16.899999999999999" customHeight="1">
      <c r="A442" s="35"/>
      <c r="B442" s="40"/>
      <c r="C442" s="280" t="s">
        <v>282</v>
      </c>
      <c r="D442" s="280" t="s">
        <v>283</v>
      </c>
      <c r="E442" s="18" t="s">
        <v>229</v>
      </c>
      <c r="F442" s="281">
        <v>493.976</v>
      </c>
      <c r="G442" s="35"/>
      <c r="H442" s="40"/>
    </row>
    <row r="443" spans="1:8" s="2" customFormat="1" ht="16.899999999999999" customHeight="1">
      <c r="A443" s="35"/>
      <c r="B443" s="40"/>
      <c r="C443" s="280" t="s">
        <v>773</v>
      </c>
      <c r="D443" s="280" t="s">
        <v>774</v>
      </c>
      <c r="E443" s="18" t="s">
        <v>296</v>
      </c>
      <c r="F443" s="281">
        <v>40.960999999999999</v>
      </c>
      <c r="G443" s="35"/>
      <c r="H443" s="40"/>
    </row>
    <row r="444" spans="1:8" s="2" customFormat="1" ht="16.899999999999999" customHeight="1">
      <c r="A444" s="35"/>
      <c r="B444" s="40"/>
      <c r="C444" s="276" t="s">
        <v>176</v>
      </c>
      <c r="D444" s="277" t="s">
        <v>1</v>
      </c>
      <c r="E444" s="278" t="s">
        <v>1</v>
      </c>
      <c r="F444" s="279">
        <v>8.0000000000000002E-3</v>
      </c>
      <c r="G444" s="35"/>
      <c r="H444" s="40"/>
    </row>
    <row r="445" spans="1:8" s="2" customFormat="1" ht="16.899999999999999" customHeight="1">
      <c r="A445" s="35"/>
      <c r="B445" s="40"/>
      <c r="C445" s="280" t="s">
        <v>176</v>
      </c>
      <c r="D445" s="280" t="s">
        <v>907</v>
      </c>
      <c r="E445" s="18" t="s">
        <v>1</v>
      </c>
      <c r="F445" s="281">
        <v>8.0000000000000002E-3</v>
      </c>
      <c r="G445" s="35"/>
      <c r="H445" s="40"/>
    </row>
    <row r="446" spans="1:8" s="2" customFormat="1" ht="16.899999999999999" customHeight="1">
      <c r="A446" s="35"/>
      <c r="B446" s="40"/>
      <c r="C446" s="282" t="s">
        <v>1324</v>
      </c>
      <c r="D446" s="35"/>
      <c r="E446" s="35"/>
      <c r="F446" s="35"/>
      <c r="G446" s="35"/>
      <c r="H446" s="40"/>
    </row>
    <row r="447" spans="1:8" s="2" customFormat="1" ht="16.899999999999999" customHeight="1">
      <c r="A447" s="35"/>
      <c r="B447" s="40"/>
      <c r="C447" s="280" t="s">
        <v>532</v>
      </c>
      <c r="D447" s="280" t="s">
        <v>533</v>
      </c>
      <c r="E447" s="18" t="s">
        <v>296</v>
      </c>
      <c r="F447" s="281">
        <v>1.6E-2</v>
      </c>
      <c r="G447" s="35"/>
      <c r="H447" s="40"/>
    </row>
    <row r="448" spans="1:8" s="2" customFormat="1" ht="16.899999999999999" customHeight="1">
      <c r="A448" s="35"/>
      <c r="B448" s="40"/>
      <c r="C448" s="280" t="s">
        <v>538</v>
      </c>
      <c r="D448" s="280" t="s">
        <v>539</v>
      </c>
      <c r="E448" s="18" t="s">
        <v>296</v>
      </c>
      <c r="F448" s="281">
        <v>0.08</v>
      </c>
      <c r="G448" s="35"/>
      <c r="H448" s="40"/>
    </row>
    <row r="449" spans="1:8" s="2" customFormat="1" ht="16.899999999999999" customHeight="1">
      <c r="A449" s="35"/>
      <c r="B449" s="40"/>
      <c r="C449" s="280" t="s">
        <v>544</v>
      </c>
      <c r="D449" s="280" t="s">
        <v>545</v>
      </c>
      <c r="E449" s="18" t="s">
        <v>296</v>
      </c>
      <c r="F449" s="281">
        <v>1.6E-2</v>
      </c>
      <c r="G449" s="35"/>
      <c r="H449" s="40"/>
    </row>
    <row r="450" spans="1:8" s="2" customFormat="1" ht="16.899999999999999" customHeight="1">
      <c r="A450" s="35"/>
      <c r="B450" s="40"/>
      <c r="C450" s="276" t="s">
        <v>178</v>
      </c>
      <c r="D450" s="277" t="s">
        <v>1</v>
      </c>
      <c r="E450" s="278" t="s">
        <v>1</v>
      </c>
      <c r="F450" s="279">
        <v>660.2</v>
      </c>
      <c r="G450" s="35"/>
      <c r="H450" s="40"/>
    </row>
    <row r="451" spans="1:8" s="2" customFormat="1" ht="16.899999999999999" customHeight="1">
      <c r="A451" s="35"/>
      <c r="B451" s="40"/>
      <c r="C451" s="280" t="s">
        <v>1</v>
      </c>
      <c r="D451" s="280" t="s">
        <v>220</v>
      </c>
      <c r="E451" s="18" t="s">
        <v>1</v>
      </c>
      <c r="F451" s="281">
        <v>0</v>
      </c>
      <c r="G451" s="35"/>
      <c r="H451" s="40"/>
    </row>
    <row r="452" spans="1:8" s="2" customFormat="1" ht="16.899999999999999" customHeight="1">
      <c r="A452" s="35"/>
      <c r="B452" s="40"/>
      <c r="C452" s="280" t="s">
        <v>1</v>
      </c>
      <c r="D452" s="280" t="s">
        <v>231</v>
      </c>
      <c r="E452" s="18" t="s">
        <v>1</v>
      </c>
      <c r="F452" s="281">
        <v>0</v>
      </c>
      <c r="G452" s="35"/>
      <c r="H452" s="40"/>
    </row>
    <row r="453" spans="1:8" s="2" customFormat="1" ht="16.899999999999999" customHeight="1">
      <c r="A453" s="35"/>
      <c r="B453" s="40"/>
      <c r="C453" s="280" t="s">
        <v>1</v>
      </c>
      <c r="D453" s="280" t="s">
        <v>733</v>
      </c>
      <c r="E453" s="18" t="s">
        <v>1</v>
      </c>
      <c r="F453" s="281">
        <v>660.2</v>
      </c>
      <c r="G453" s="35"/>
      <c r="H453" s="40"/>
    </row>
    <row r="454" spans="1:8" s="2" customFormat="1" ht="16.899999999999999" customHeight="1">
      <c r="A454" s="35"/>
      <c r="B454" s="40"/>
      <c r="C454" s="280" t="s">
        <v>178</v>
      </c>
      <c r="D454" s="280" t="s">
        <v>196</v>
      </c>
      <c r="E454" s="18" t="s">
        <v>1</v>
      </c>
      <c r="F454" s="281">
        <v>660.2</v>
      </c>
      <c r="G454" s="35"/>
      <c r="H454" s="40"/>
    </row>
    <row r="455" spans="1:8" s="2" customFormat="1" ht="16.899999999999999" customHeight="1">
      <c r="A455" s="35"/>
      <c r="B455" s="40"/>
      <c r="C455" s="282" t="s">
        <v>1324</v>
      </c>
      <c r="D455" s="35"/>
      <c r="E455" s="35"/>
      <c r="F455" s="35"/>
      <c r="G455" s="35"/>
      <c r="H455" s="40"/>
    </row>
    <row r="456" spans="1:8" s="2" customFormat="1" ht="16.899999999999999" customHeight="1">
      <c r="A456" s="35"/>
      <c r="B456" s="40"/>
      <c r="C456" s="280" t="s">
        <v>240</v>
      </c>
      <c r="D456" s="280" t="s">
        <v>241</v>
      </c>
      <c r="E456" s="18" t="s">
        <v>211</v>
      </c>
      <c r="F456" s="281">
        <v>660.2</v>
      </c>
      <c r="G456" s="35"/>
      <c r="H456" s="40"/>
    </row>
    <row r="457" spans="1:8" s="2" customFormat="1" ht="16.899999999999999" customHeight="1">
      <c r="A457" s="35"/>
      <c r="B457" s="40"/>
      <c r="C457" s="280" t="s">
        <v>245</v>
      </c>
      <c r="D457" s="280" t="s">
        <v>246</v>
      </c>
      <c r="E457" s="18" t="s">
        <v>211</v>
      </c>
      <c r="F457" s="281">
        <v>660.2</v>
      </c>
      <c r="G457" s="35"/>
      <c r="H457" s="40"/>
    </row>
    <row r="458" spans="1:8" s="2" customFormat="1" ht="16.899999999999999" customHeight="1">
      <c r="A458" s="35"/>
      <c r="B458" s="40"/>
      <c r="C458" s="276" t="s">
        <v>688</v>
      </c>
      <c r="D458" s="277" t="s">
        <v>1</v>
      </c>
      <c r="E458" s="278" t="s">
        <v>1</v>
      </c>
      <c r="F458" s="279">
        <v>115.92</v>
      </c>
      <c r="G458" s="35"/>
      <c r="H458" s="40"/>
    </row>
    <row r="459" spans="1:8" s="2" customFormat="1" ht="16.899999999999999" customHeight="1">
      <c r="A459" s="35"/>
      <c r="B459" s="40"/>
      <c r="C459" s="280" t="s">
        <v>1</v>
      </c>
      <c r="D459" s="280" t="s">
        <v>220</v>
      </c>
      <c r="E459" s="18" t="s">
        <v>1</v>
      </c>
      <c r="F459" s="281">
        <v>0</v>
      </c>
      <c r="G459" s="35"/>
      <c r="H459" s="40"/>
    </row>
    <row r="460" spans="1:8" s="2" customFormat="1" ht="16.899999999999999" customHeight="1">
      <c r="A460" s="35"/>
      <c r="B460" s="40"/>
      <c r="C460" s="280" t="s">
        <v>1</v>
      </c>
      <c r="D460" s="280" t="s">
        <v>737</v>
      </c>
      <c r="E460" s="18" t="s">
        <v>1</v>
      </c>
      <c r="F460" s="281">
        <v>115.92</v>
      </c>
      <c r="G460" s="35"/>
      <c r="H460" s="40"/>
    </row>
    <row r="461" spans="1:8" s="2" customFormat="1" ht="16.899999999999999" customHeight="1">
      <c r="A461" s="35"/>
      <c r="B461" s="40"/>
      <c r="C461" s="280" t="s">
        <v>688</v>
      </c>
      <c r="D461" s="280" t="s">
        <v>196</v>
      </c>
      <c r="E461" s="18" t="s">
        <v>1</v>
      </c>
      <c r="F461" s="281">
        <v>115.92</v>
      </c>
      <c r="G461" s="35"/>
      <c r="H461" s="40"/>
    </row>
    <row r="462" spans="1:8" s="2" customFormat="1" ht="16.899999999999999" customHeight="1">
      <c r="A462" s="35"/>
      <c r="B462" s="40"/>
      <c r="C462" s="282" t="s">
        <v>1324</v>
      </c>
      <c r="D462" s="35"/>
      <c r="E462" s="35"/>
      <c r="F462" s="35"/>
      <c r="G462" s="35"/>
      <c r="H462" s="40"/>
    </row>
    <row r="463" spans="1:8" s="2" customFormat="1" ht="16.899999999999999" customHeight="1">
      <c r="A463" s="35"/>
      <c r="B463" s="40"/>
      <c r="C463" s="280" t="s">
        <v>734</v>
      </c>
      <c r="D463" s="280" t="s">
        <v>735</v>
      </c>
      <c r="E463" s="18" t="s">
        <v>211</v>
      </c>
      <c r="F463" s="281">
        <v>115.92</v>
      </c>
      <c r="G463" s="35"/>
      <c r="H463" s="40"/>
    </row>
    <row r="464" spans="1:8" s="2" customFormat="1" ht="16.899999999999999" customHeight="1">
      <c r="A464" s="35"/>
      <c r="B464" s="40"/>
      <c r="C464" s="280" t="s">
        <v>738</v>
      </c>
      <c r="D464" s="280" t="s">
        <v>739</v>
      </c>
      <c r="E464" s="18" t="s">
        <v>211</v>
      </c>
      <c r="F464" s="281">
        <v>115.92</v>
      </c>
      <c r="G464" s="35"/>
      <c r="H464" s="40"/>
    </row>
    <row r="465" spans="1:8" s="2" customFormat="1" ht="16.899999999999999" customHeight="1">
      <c r="A465" s="35"/>
      <c r="B465" s="40"/>
      <c r="C465" s="276" t="s">
        <v>691</v>
      </c>
      <c r="D465" s="277" t="s">
        <v>1</v>
      </c>
      <c r="E465" s="278" t="s">
        <v>1</v>
      </c>
      <c r="F465" s="279">
        <v>13.632</v>
      </c>
      <c r="G465" s="35"/>
      <c r="H465" s="40"/>
    </row>
    <row r="466" spans="1:8" s="2" customFormat="1" ht="16.899999999999999" customHeight="1">
      <c r="A466" s="35"/>
      <c r="B466" s="40"/>
      <c r="C466" s="280" t="s">
        <v>691</v>
      </c>
      <c r="D466" s="280" t="s">
        <v>754</v>
      </c>
      <c r="E466" s="18" t="s">
        <v>1</v>
      </c>
      <c r="F466" s="281">
        <v>13.632</v>
      </c>
      <c r="G466" s="35"/>
      <c r="H466" s="40"/>
    </row>
    <row r="467" spans="1:8" s="2" customFormat="1" ht="16.899999999999999" customHeight="1">
      <c r="A467" s="35"/>
      <c r="B467" s="40"/>
      <c r="C467" s="282" t="s">
        <v>1324</v>
      </c>
      <c r="D467" s="35"/>
      <c r="E467" s="35"/>
      <c r="F467" s="35"/>
      <c r="G467" s="35"/>
      <c r="H467" s="40"/>
    </row>
    <row r="468" spans="1:8" s="2" customFormat="1" ht="22.5">
      <c r="A468" s="35"/>
      <c r="B468" s="40"/>
      <c r="C468" s="280" t="s">
        <v>260</v>
      </c>
      <c r="D468" s="280" t="s">
        <v>261</v>
      </c>
      <c r="E468" s="18" t="s">
        <v>229</v>
      </c>
      <c r="F468" s="281">
        <v>482.22199999999998</v>
      </c>
      <c r="G468" s="35"/>
      <c r="H468" s="40"/>
    </row>
    <row r="469" spans="1:8" s="2" customFormat="1" ht="16.899999999999999" customHeight="1">
      <c r="A469" s="35"/>
      <c r="B469" s="40"/>
      <c r="C469" s="280" t="s">
        <v>282</v>
      </c>
      <c r="D469" s="280" t="s">
        <v>283</v>
      </c>
      <c r="E469" s="18" t="s">
        <v>229</v>
      </c>
      <c r="F469" s="281">
        <v>493.976</v>
      </c>
      <c r="G469" s="35"/>
      <c r="H469" s="40"/>
    </row>
    <row r="470" spans="1:8" s="2" customFormat="1" ht="16.899999999999999" customHeight="1">
      <c r="A470" s="35"/>
      <c r="B470" s="40"/>
      <c r="C470" s="276" t="s">
        <v>693</v>
      </c>
      <c r="D470" s="277" t="s">
        <v>1</v>
      </c>
      <c r="E470" s="278" t="s">
        <v>1</v>
      </c>
      <c r="F470" s="279">
        <v>10</v>
      </c>
      <c r="G470" s="35"/>
      <c r="H470" s="40"/>
    </row>
    <row r="471" spans="1:8" s="2" customFormat="1" ht="16.899999999999999" customHeight="1">
      <c r="A471" s="35"/>
      <c r="B471" s="40"/>
      <c r="C471" s="280" t="s">
        <v>1</v>
      </c>
      <c r="D471" s="280" t="s">
        <v>855</v>
      </c>
      <c r="E471" s="18" t="s">
        <v>1</v>
      </c>
      <c r="F471" s="281">
        <v>0</v>
      </c>
      <c r="G471" s="35"/>
      <c r="H471" s="40"/>
    </row>
    <row r="472" spans="1:8" s="2" customFormat="1" ht="16.899999999999999" customHeight="1">
      <c r="A472" s="35"/>
      <c r="B472" s="40"/>
      <c r="C472" s="280" t="s">
        <v>1</v>
      </c>
      <c r="D472" s="280" t="s">
        <v>1328</v>
      </c>
      <c r="E472" s="18" t="s">
        <v>1</v>
      </c>
      <c r="F472" s="281">
        <v>7</v>
      </c>
      <c r="G472" s="35"/>
      <c r="H472" s="40"/>
    </row>
    <row r="473" spans="1:8" s="2" customFormat="1" ht="16.899999999999999" customHeight="1">
      <c r="A473" s="35"/>
      <c r="B473" s="40"/>
      <c r="C473" s="280" t="s">
        <v>1</v>
      </c>
      <c r="D473" s="280" t="s">
        <v>1329</v>
      </c>
      <c r="E473" s="18" t="s">
        <v>1</v>
      </c>
      <c r="F473" s="281">
        <v>3</v>
      </c>
      <c r="G473" s="35"/>
      <c r="H473" s="40"/>
    </row>
    <row r="474" spans="1:8" s="2" customFormat="1" ht="16.899999999999999" customHeight="1">
      <c r="A474" s="35"/>
      <c r="B474" s="40"/>
      <c r="C474" s="280" t="s">
        <v>693</v>
      </c>
      <c r="D474" s="280" t="s">
        <v>196</v>
      </c>
      <c r="E474" s="18" t="s">
        <v>1</v>
      </c>
      <c r="F474" s="281">
        <v>10</v>
      </c>
      <c r="G474" s="35"/>
      <c r="H474" s="40"/>
    </row>
    <row r="475" spans="1:8" s="2" customFormat="1" ht="16.899999999999999" customHeight="1">
      <c r="A475" s="35"/>
      <c r="B475" s="40"/>
      <c r="C475" s="282" t="s">
        <v>1324</v>
      </c>
      <c r="D475" s="35"/>
      <c r="E475" s="35"/>
      <c r="F475" s="35"/>
      <c r="G475" s="35"/>
      <c r="H475" s="40"/>
    </row>
    <row r="476" spans="1:8" s="2" customFormat="1" ht="22.5">
      <c r="A476" s="35"/>
      <c r="B476" s="40"/>
      <c r="C476" s="280" t="s">
        <v>828</v>
      </c>
      <c r="D476" s="280" t="s">
        <v>829</v>
      </c>
      <c r="E476" s="18" t="s">
        <v>334</v>
      </c>
      <c r="F476" s="281">
        <v>10</v>
      </c>
      <c r="G476" s="35"/>
      <c r="H476" s="40"/>
    </row>
    <row r="477" spans="1:8" s="2" customFormat="1" ht="16.899999999999999" customHeight="1">
      <c r="A477" s="35"/>
      <c r="B477" s="40"/>
      <c r="C477" s="280" t="s">
        <v>831</v>
      </c>
      <c r="D477" s="280" t="s">
        <v>832</v>
      </c>
      <c r="E477" s="18" t="s">
        <v>334</v>
      </c>
      <c r="F477" s="281">
        <v>10.15</v>
      </c>
      <c r="G477" s="35"/>
      <c r="H477" s="40"/>
    </row>
    <row r="478" spans="1:8" s="2" customFormat="1" ht="16.899999999999999" customHeight="1">
      <c r="A478" s="35"/>
      <c r="B478" s="40"/>
      <c r="C478" s="276" t="s">
        <v>180</v>
      </c>
      <c r="D478" s="277" t="s">
        <v>1</v>
      </c>
      <c r="E478" s="278" t="s">
        <v>1</v>
      </c>
      <c r="F478" s="279">
        <v>206</v>
      </c>
      <c r="G478" s="35"/>
      <c r="H478" s="40"/>
    </row>
    <row r="479" spans="1:8" s="2" customFormat="1" ht="16.899999999999999" customHeight="1">
      <c r="A479" s="35"/>
      <c r="B479" s="40"/>
      <c r="C479" s="280" t="s">
        <v>1</v>
      </c>
      <c r="D479" s="280" t="s">
        <v>835</v>
      </c>
      <c r="E479" s="18" t="s">
        <v>1</v>
      </c>
      <c r="F479" s="281">
        <v>0</v>
      </c>
      <c r="G479" s="35"/>
      <c r="H479" s="40"/>
    </row>
    <row r="480" spans="1:8" s="2" customFormat="1" ht="16.899999999999999" customHeight="1">
      <c r="A480" s="35"/>
      <c r="B480" s="40"/>
      <c r="C480" s="280" t="s">
        <v>180</v>
      </c>
      <c r="D480" s="280" t="s">
        <v>836</v>
      </c>
      <c r="E480" s="18" t="s">
        <v>1</v>
      </c>
      <c r="F480" s="281">
        <v>206</v>
      </c>
      <c r="G480" s="35"/>
      <c r="H480" s="40"/>
    </row>
    <row r="481" spans="1:8" s="2" customFormat="1" ht="16.899999999999999" customHeight="1">
      <c r="A481" s="35"/>
      <c r="B481" s="40"/>
      <c r="C481" s="282" t="s">
        <v>1324</v>
      </c>
      <c r="D481" s="35"/>
      <c r="E481" s="35"/>
      <c r="F481" s="35"/>
      <c r="G481" s="35"/>
      <c r="H481" s="40"/>
    </row>
    <row r="482" spans="1:8" s="2" customFormat="1" ht="16.899999999999999" customHeight="1">
      <c r="A482" s="35"/>
      <c r="B482" s="40"/>
      <c r="C482" s="280" t="s">
        <v>381</v>
      </c>
      <c r="D482" s="280" t="s">
        <v>382</v>
      </c>
      <c r="E482" s="18" t="s">
        <v>334</v>
      </c>
      <c r="F482" s="281">
        <v>206</v>
      </c>
      <c r="G482" s="35"/>
      <c r="H482" s="40"/>
    </row>
    <row r="483" spans="1:8" s="2" customFormat="1" ht="16.899999999999999" customHeight="1">
      <c r="A483" s="35"/>
      <c r="B483" s="40"/>
      <c r="C483" s="280" t="s">
        <v>386</v>
      </c>
      <c r="D483" s="280" t="s">
        <v>387</v>
      </c>
      <c r="E483" s="18" t="s">
        <v>334</v>
      </c>
      <c r="F483" s="281">
        <v>209.09</v>
      </c>
      <c r="G483" s="35"/>
      <c r="H483" s="40"/>
    </row>
    <row r="484" spans="1:8" s="2" customFormat="1" ht="16.899999999999999" customHeight="1">
      <c r="A484" s="35"/>
      <c r="B484" s="40"/>
      <c r="C484" s="276" t="s">
        <v>184</v>
      </c>
      <c r="D484" s="277" t="s">
        <v>1</v>
      </c>
      <c r="E484" s="278" t="s">
        <v>1</v>
      </c>
      <c r="F484" s="279">
        <v>493.976</v>
      </c>
      <c r="G484" s="35"/>
      <c r="H484" s="40"/>
    </row>
    <row r="485" spans="1:8" s="2" customFormat="1" ht="16.899999999999999" customHeight="1">
      <c r="A485" s="35"/>
      <c r="B485" s="40"/>
      <c r="C485" s="280" t="s">
        <v>1</v>
      </c>
      <c r="D485" s="280" t="s">
        <v>220</v>
      </c>
      <c r="E485" s="18" t="s">
        <v>1</v>
      </c>
      <c r="F485" s="281">
        <v>0</v>
      </c>
      <c r="G485" s="35"/>
      <c r="H485" s="40"/>
    </row>
    <row r="486" spans="1:8" s="2" customFormat="1" ht="16.899999999999999" customHeight="1">
      <c r="A486" s="35"/>
      <c r="B486" s="40"/>
      <c r="C486" s="280" t="s">
        <v>1</v>
      </c>
      <c r="D486" s="280" t="s">
        <v>324</v>
      </c>
      <c r="E486" s="18" t="s">
        <v>1</v>
      </c>
      <c r="F486" s="281">
        <v>0</v>
      </c>
      <c r="G486" s="35"/>
      <c r="H486" s="40"/>
    </row>
    <row r="487" spans="1:8" s="2" customFormat="1" ht="16.899999999999999" customHeight="1">
      <c r="A487" s="35"/>
      <c r="B487" s="40"/>
      <c r="C487" s="280" t="s">
        <v>184</v>
      </c>
      <c r="D487" s="280" t="s">
        <v>776</v>
      </c>
      <c r="E487" s="18" t="s">
        <v>1</v>
      </c>
      <c r="F487" s="281">
        <v>493.976</v>
      </c>
      <c r="G487" s="35"/>
      <c r="H487" s="40"/>
    </row>
    <row r="488" spans="1:8" s="2" customFormat="1" ht="16.899999999999999" customHeight="1">
      <c r="A488" s="35"/>
      <c r="B488" s="40"/>
      <c r="C488" s="282" t="s">
        <v>1324</v>
      </c>
      <c r="D488" s="35"/>
      <c r="E488" s="35"/>
      <c r="F488" s="35"/>
      <c r="G488" s="35"/>
      <c r="H488" s="40"/>
    </row>
    <row r="489" spans="1:8" s="2" customFormat="1" ht="16.899999999999999" customHeight="1">
      <c r="A489" s="35"/>
      <c r="B489" s="40"/>
      <c r="C489" s="280" t="s">
        <v>282</v>
      </c>
      <c r="D489" s="280" t="s">
        <v>283</v>
      </c>
      <c r="E489" s="18" t="s">
        <v>229</v>
      </c>
      <c r="F489" s="281">
        <v>493.976</v>
      </c>
      <c r="G489" s="35"/>
      <c r="H489" s="40"/>
    </row>
    <row r="490" spans="1:8" s="2" customFormat="1" ht="22.5">
      <c r="A490" s="35"/>
      <c r="B490" s="40"/>
      <c r="C490" s="280" t="s">
        <v>327</v>
      </c>
      <c r="D490" s="280" t="s">
        <v>328</v>
      </c>
      <c r="E490" s="18" t="s">
        <v>229</v>
      </c>
      <c r="F490" s="281">
        <v>493.976</v>
      </c>
      <c r="G490" s="35"/>
      <c r="H490" s="40"/>
    </row>
    <row r="491" spans="1:8" s="2" customFormat="1" ht="16.899999999999999" customHeight="1">
      <c r="A491" s="35"/>
      <c r="B491" s="40"/>
      <c r="C491" s="276" t="s">
        <v>187</v>
      </c>
      <c r="D491" s="277" t="s">
        <v>1</v>
      </c>
      <c r="E491" s="278" t="s">
        <v>1</v>
      </c>
      <c r="F491" s="279">
        <v>122.614</v>
      </c>
      <c r="G491" s="35"/>
      <c r="H491" s="40"/>
    </row>
    <row r="492" spans="1:8" s="2" customFormat="1" ht="16.899999999999999" customHeight="1">
      <c r="A492" s="35"/>
      <c r="B492" s="40"/>
      <c r="C492" s="280" t="s">
        <v>187</v>
      </c>
      <c r="D492" s="280" t="s">
        <v>770</v>
      </c>
      <c r="E492" s="18" t="s">
        <v>1</v>
      </c>
      <c r="F492" s="281">
        <v>122.614</v>
      </c>
      <c r="G492" s="35"/>
      <c r="H492" s="40"/>
    </row>
    <row r="493" spans="1:8" s="2" customFormat="1" ht="16.899999999999999" customHeight="1">
      <c r="A493" s="35"/>
      <c r="B493" s="40"/>
      <c r="C493" s="282" t="s">
        <v>1324</v>
      </c>
      <c r="D493" s="35"/>
      <c r="E493" s="35"/>
      <c r="F493" s="35"/>
      <c r="G493" s="35"/>
      <c r="H493" s="40"/>
    </row>
    <row r="494" spans="1:8" s="2" customFormat="1" ht="16.899999999999999" customHeight="1">
      <c r="A494" s="35"/>
      <c r="B494" s="40"/>
      <c r="C494" s="280" t="s">
        <v>304</v>
      </c>
      <c r="D494" s="280" t="s">
        <v>305</v>
      </c>
      <c r="E494" s="18" t="s">
        <v>229</v>
      </c>
      <c r="F494" s="281">
        <v>135.24100000000001</v>
      </c>
      <c r="G494" s="35"/>
      <c r="H494" s="40"/>
    </row>
    <row r="495" spans="1:8" s="2" customFormat="1" ht="16.899999999999999" customHeight="1">
      <c r="A495" s="35"/>
      <c r="B495" s="40"/>
      <c r="C495" s="280" t="s">
        <v>282</v>
      </c>
      <c r="D495" s="280" t="s">
        <v>283</v>
      </c>
      <c r="E495" s="18" t="s">
        <v>229</v>
      </c>
      <c r="F495" s="281">
        <v>493.976</v>
      </c>
      <c r="G495" s="35"/>
      <c r="H495" s="40"/>
    </row>
    <row r="496" spans="1:8" s="2" customFormat="1" ht="16.899999999999999" customHeight="1">
      <c r="A496" s="35"/>
      <c r="B496" s="40"/>
      <c r="C496" s="280" t="s">
        <v>318</v>
      </c>
      <c r="D496" s="280" t="s">
        <v>319</v>
      </c>
      <c r="E496" s="18" t="s">
        <v>296</v>
      </c>
      <c r="F496" s="281">
        <v>220.70500000000001</v>
      </c>
      <c r="G496" s="35"/>
      <c r="H496" s="40"/>
    </row>
    <row r="497" spans="1:8" s="2" customFormat="1" ht="16.899999999999999" customHeight="1">
      <c r="A497" s="35"/>
      <c r="B497" s="40"/>
      <c r="C497" s="276" t="s">
        <v>189</v>
      </c>
      <c r="D497" s="277" t="s">
        <v>1</v>
      </c>
      <c r="E497" s="278" t="s">
        <v>1</v>
      </c>
      <c r="F497" s="279">
        <v>309.95800000000003</v>
      </c>
      <c r="G497" s="35"/>
      <c r="H497" s="40"/>
    </row>
    <row r="498" spans="1:8" s="2" customFormat="1" ht="16.899999999999999" customHeight="1">
      <c r="A498" s="35"/>
      <c r="B498" s="40"/>
      <c r="C498" s="280" t="s">
        <v>189</v>
      </c>
      <c r="D498" s="280" t="s">
        <v>757</v>
      </c>
      <c r="E498" s="18" t="s">
        <v>1</v>
      </c>
      <c r="F498" s="281">
        <v>309.95800000000003</v>
      </c>
      <c r="G498" s="35"/>
      <c r="H498" s="40"/>
    </row>
    <row r="499" spans="1:8" s="2" customFormat="1" ht="16.899999999999999" customHeight="1">
      <c r="A499" s="35"/>
      <c r="B499" s="40"/>
      <c r="C499" s="282" t="s">
        <v>1324</v>
      </c>
      <c r="D499" s="35"/>
      <c r="E499" s="35"/>
      <c r="F499" s="35"/>
      <c r="G499" s="35"/>
      <c r="H499" s="40"/>
    </row>
    <row r="500" spans="1:8" s="2" customFormat="1" ht="22.5">
      <c r="A500" s="35"/>
      <c r="B500" s="40"/>
      <c r="C500" s="280" t="s">
        <v>260</v>
      </c>
      <c r="D500" s="280" t="s">
        <v>261</v>
      </c>
      <c r="E500" s="18" t="s">
        <v>229</v>
      </c>
      <c r="F500" s="281">
        <v>482.22199999999998</v>
      </c>
      <c r="G500" s="35"/>
      <c r="H500" s="40"/>
    </row>
    <row r="501" spans="1:8" s="2" customFormat="1" ht="16.899999999999999" customHeight="1">
      <c r="A501" s="35"/>
      <c r="B501" s="40"/>
      <c r="C501" s="280" t="s">
        <v>282</v>
      </c>
      <c r="D501" s="280" t="s">
        <v>283</v>
      </c>
      <c r="E501" s="18" t="s">
        <v>229</v>
      </c>
      <c r="F501" s="281">
        <v>493.976</v>
      </c>
      <c r="G501" s="35"/>
      <c r="H501" s="40"/>
    </row>
    <row r="502" spans="1:8" s="2" customFormat="1" ht="16.899999999999999" customHeight="1">
      <c r="A502" s="35"/>
      <c r="B502" s="40"/>
      <c r="C502" s="280" t="s">
        <v>312</v>
      </c>
      <c r="D502" s="280" t="s">
        <v>313</v>
      </c>
      <c r="E502" s="18" t="s">
        <v>296</v>
      </c>
      <c r="F502" s="281">
        <v>557.92399999999998</v>
      </c>
      <c r="G502" s="35"/>
      <c r="H502" s="40"/>
    </row>
    <row r="503" spans="1:8" s="2" customFormat="1" ht="16.899999999999999" customHeight="1">
      <c r="A503" s="35"/>
      <c r="B503" s="40"/>
      <c r="C503" s="276" t="s">
        <v>192</v>
      </c>
      <c r="D503" s="277" t="s">
        <v>1</v>
      </c>
      <c r="E503" s="278" t="s">
        <v>1</v>
      </c>
      <c r="F503" s="279">
        <v>482.22199999999998</v>
      </c>
      <c r="G503" s="35"/>
      <c r="H503" s="40"/>
    </row>
    <row r="504" spans="1:8" s="2" customFormat="1" ht="16.899999999999999" customHeight="1">
      <c r="A504" s="35"/>
      <c r="B504" s="40"/>
      <c r="C504" s="280" t="s">
        <v>192</v>
      </c>
      <c r="D504" s="280" t="s">
        <v>758</v>
      </c>
      <c r="E504" s="18" t="s">
        <v>1</v>
      </c>
      <c r="F504" s="281">
        <v>482.22199999999998</v>
      </c>
      <c r="G504" s="35"/>
      <c r="H504" s="40"/>
    </row>
    <row r="505" spans="1:8" s="2" customFormat="1" ht="16.899999999999999" customHeight="1">
      <c r="A505" s="35"/>
      <c r="B505" s="40"/>
      <c r="C505" s="282" t="s">
        <v>1324</v>
      </c>
      <c r="D505" s="35"/>
      <c r="E505" s="35"/>
      <c r="F505" s="35"/>
      <c r="G505" s="35"/>
      <c r="H505" s="40"/>
    </row>
    <row r="506" spans="1:8" s="2" customFormat="1" ht="22.5">
      <c r="A506" s="35"/>
      <c r="B506" s="40"/>
      <c r="C506" s="280" t="s">
        <v>260</v>
      </c>
      <c r="D506" s="280" t="s">
        <v>261</v>
      </c>
      <c r="E506" s="18" t="s">
        <v>229</v>
      </c>
      <c r="F506" s="281">
        <v>482.22199999999998</v>
      </c>
      <c r="G506" s="35"/>
      <c r="H506" s="40"/>
    </row>
    <row r="507" spans="1:8" s="2" customFormat="1" ht="22.5">
      <c r="A507" s="35"/>
      <c r="B507" s="40"/>
      <c r="C507" s="280" t="s">
        <v>249</v>
      </c>
      <c r="D507" s="280" t="s">
        <v>250</v>
      </c>
      <c r="E507" s="18" t="s">
        <v>229</v>
      </c>
      <c r="F507" s="281">
        <v>482.22199999999998</v>
      </c>
      <c r="G507" s="35"/>
      <c r="H507" s="40"/>
    </row>
    <row r="508" spans="1:8" s="2" customFormat="1" ht="22.5">
      <c r="A508" s="35"/>
      <c r="B508" s="40"/>
      <c r="C508" s="280" t="s">
        <v>277</v>
      </c>
      <c r="D508" s="280" t="s">
        <v>278</v>
      </c>
      <c r="E508" s="18" t="s">
        <v>229</v>
      </c>
      <c r="F508" s="281">
        <v>482.22199999999998</v>
      </c>
      <c r="G508" s="35"/>
      <c r="H508" s="40"/>
    </row>
    <row r="509" spans="1:8" s="2" customFormat="1" ht="16.899999999999999" customHeight="1">
      <c r="A509" s="35"/>
      <c r="B509" s="40"/>
      <c r="C509" s="280" t="s">
        <v>282</v>
      </c>
      <c r="D509" s="280" t="s">
        <v>283</v>
      </c>
      <c r="E509" s="18" t="s">
        <v>229</v>
      </c>
      <c r="F509" s="281">
        <v>964.44399999999996</v>
      </c>
      <c r="G509" s="35"/>
      <c r="H509" s="40"/>
    </row>
    <row r="510" spans="1:8" s="2" customFormat="1" ht="22.5">
      <c r="A510" s="35"/>
      <c r="B510" s="40"/>
      <c r="C510" s="280" t="s">
        <v>294</v>
      </c>
      <c r="D510" s="280" t="s">
        <v>295</v>
      </c>
      <c r="E510" s="18" t="s">
        <v>296</v>
      </c>
      <c r="F510" s="281">
        <v>868</v>
      </c>
      <c r="G510" s="35"/>
      <c r="H510" s="40"/>
    </row>
    <row r="511" spans="1:8" s="2" customFormat="1" ht="16.899999999999999" customHeight="1">
      <c r="A511" s="35"/>
      <c r="B511" s="40"/>
      <c r="C511" s="280" t="s">
        <v>288</v>
      </c>
      <c r="D511" s="280" t="s">
        <v>289</v>
      </c>
      <c r="E511" s="18" t="s">
        <v>229</v>
      </c>
      <c r="F511" s="281">
        <v>964.44399999999996</v>
      </c>
      <c r="G511" s="35"/>
      <c r="H511" s="40"/>
    </row>
    <row r="512" spans="1:8" s="2" customFormat="1" ht="16.899999999999999" customHeight="1">
      <c r="A512" s="35"/>
      <c r="B512" s="40"/>
      <c r="C512" s="276" t="s">
        <v>195</v>
      </c>
      <c r="D512" s="277" t="s">
        <v>196</v>
      </c>
      <c r="E512" s="278" t="s">
        <v>1</v>
      </c>
      <c r="F512" s="279">
        <v>264.435</v>
      </c>
      <c r="G512" s="35"/>
      <c r="H512" s="40"/>
    </row>
    <row r="513" spans="1:8" s="2" customFormat="1" ht="16.899999999999999" customHeight="1">
      <c r="A513" s="35"/>
      <c r="B513" s="40"/>
      <c r="C513" s="280" t="s">
        <v>1</v>
      </c>
      <c r="D513" s="280" t="s">
        <v>220</v>
      </c>
      <c r="E513" s="18" t="s">
        <v>1</v>
      </c>
      <c r="F513" s="281">
        <v>0</v>
      </c>
      <c r="G513" s="35"/>
      <c r="H513" s="40"/>
    </row>
    <row r="514" spans="1:8" s="2" customFormat="1" ht="16.899999999999999" customHeight="1">
      <c r="A514" s="35"/>
      <c r="B514" s="40"/>
      <c r="C514" s="280" t="s">
        <v>1</v>
      </c>
      <c r="D514" s="280" t="s">
        <v>263</v>
      </c>
      <c r="E514" s="18" t="s">
        <v>1</v>
      </c>
      <c r="F514" s="281">
        <v>0</v>
      </c>
      <c r="G514" s="35"/>
      <c r="H514" s="40"/>
    </row>
    <row r="515" spans="1:8" s="2" customFormat="1" ht="16.899999999999999" customHeight="1">
      <c r="A515" s="35"/>
      <c r="B515" s="40"/>
      <c r="C515" s="280" t="s">
        <v>1</v>
      </c>
      <c r="D515" s="280" t="s">
        <v>264</v>
      </c>
      <c r="E515" s="18" t="s">
        <v>1</v>
      </c>
      <c r="F515" s="281">
        <v>0</v>
      </c>
      <c r="G515" s="35"/>
      <c r="H515" s="40"/>
    </row>
    <row r="516" spans="1:8" s="2" customFormat="1" ht="16.899999999999999" customHeight="1">
      <c r="A516" s="35"/>
      <c r="B516" s="40"/>
      <c r="C516" s="280" t="s">
        <v>1</v>
      </c>
      <c r="D516" s="280" t="s">
        <v>747</v>
      </c>
      <c r="E516" s="18" t="s">
        <v>1</v>
      </c>
      <c r="F516" s="281">
        <v>33.99</v>
      </c>
      <c r="G516" s="35"/>
      <c r="H516" s="40"/>
    </row>
    <row r="517" spans="1:8" s="2" customFormat="1" ht="16.899999999999999" customHeight="1">
      <c r="A517" s="35"/>
      <c r="B517" s="40"/>
      <c r="C517" s="280" t="s">
        <v>1</v>
      </c>
      <c r="D517" s="280" t="s">
        <v>748</v>
      </c>
      <c r="E517" s="18" t="s">
        <v>1</v>
      </c>
      <c r="F517" s="281">
        <v>1.155</v>
      </c>
      <c r="G517" s="35"/>
      <c r="H517" s="40"/>
    </row>
    <row r="518" spans="1:8" s="2" customFormat="1" ht="16.899999999999999" customHeight="1">
      <c r="A518" s="35"/>
      <c r="B518" s="40"/>
      <c r="C518" s="280" t="s">
        <v>1</v>
      </c>
      <c r="D518" s="280" t="s">
        <v>268</v>
      </c>
      <c r="E518" s="18" t="s">
        <v>1</v>
      </c>
      <c r="F518" s="281">
        <v>0</v>
      </c>
      <c r="G518" s="35"/>
      <c r="H518" s="40"/>
    </row>
    <row r="519" spans="1:8" s="2" customFormat="1" ht="16.899999999999999" customHeight="1">
      <c r="A519" s="35"/>
      <c r="B519" s="40"/>
      <c r="C519" s="280" t="s">
        <v>1</v>
      </c>
      <c r="D519" s="280" t="s">
        <v>749</v>
      </c>
      <c r="E519" s="18" t="s">
        <v>1</v>
      </c>
      <c r="F519" s="281">
        <v>135.96</v>
      </c>
      <c r="G519" s="35"/>
      <c r="H519" s="40"/>
    </row>
    <row r="520" spans="1:8" s="2" customFormat="1" ht="16.899999999999999" customHeight="1">
      <c r="A520" s="35"/>
      <c r="B520" s="40"/>
      <c r="C520" s="280" t="s">
        <v>1</v>
      </c>
      <c r="D520" s="280" t="s">
        <v>750</v>
      </c>
      <c r="E520" s="18" t="s">
        <v>1</v>
      </c>
      <c r="F520" s="281">
        <v>3.85</v>
      </c>
      <c r="G520" s="35"/>
      <c r="H520" s="40"/>
    </row>
    <row r="521" spans="1:8" s="2" customFormat="1" ht="16.899999999999999" customHeight="1">
      <c r="A521" s="35"/>
      <c r="B521" s="40"/>
      <c r="C521" s="280" t="s">
        <v>1</v>
      </c>
      <c r="D521" s="280" t="s">
        <v>271</v>
      </c>
      <c r="E521" s="18" t="s">
        <v>1</v>
      </c>
      <c r="F521" s="281">
        <v>0</v>
      </c>
      <c r="G521" s="35"/>
      <c r="H521" s="40"/>
    </row>
    <row r="522" spans="1:8" s="2" customFormat="1" ht="16.899999999999999" customHeight="1">
      <c r="A522" s="35"/>
      <c r="B522" s="40"/>
      <c r="C522" s="280" t="s">
        <v>1</v>
      </c>
      <c r="D522" s="280" t="s">
        <v>751</v>
      </c>
      <c r="E522" s="18" t="s">
        <v>1</v>
      </c>
      <c r="F522" s="281">
        <v>22.731999999999999</v>
      </c>
      <c r="G522" s="35"/>
      <c r="H522" s="40"/>
    </row>
    <row r="523" spans="1:8" s="2" customFormat="1" ht="16.899999999999999" customHeight="1">
      <c r="A523" s="35"/>
      <c r="B523" s="40"/>
      <c r="C523" s="280" t="s">
        <v>1</v>
      </c>
      <c r="D523" s="280" t="s">
        <v>752</v>
      </c>
      <c r="E523" s="18" t="s">
        <v>1</v>
      </c>
      <c r="F523" s="281">
        <v>4.1399999999999997</v>
      </c>
      <c r="G523" s="35"/>
      <c r="H523" s="40"/>
    </row>
    <row r="524" spans="1:8" s="2" customFormat="1" ht="16.899999999999999" customHeight="1">
      <c r="A524" s="35"/>
      <c r="B524" s="40"/>
      <c r="C524" s="280" t="s">
        <v>1</v>
      </c>
      <c r="D524" s="280" t="s">
        <v>753</v>
      </c>
      <c r="E524" s="18" t="s">
        <v>1</v>
      </c>
      <c r="F524" s="281">
        <v>48.975999999999999</v>
      </c>
      <c r="G524" s="35"/>
      <c r="H524" s="40"/>
    </row>
    <row r="525" spans="1:8" s="2" customFormat="1" ht="16.899999999999999" customHeight="1">
      <c r="A525" s="35"/>
      <c r="B525" s="40"/>
      <c r="C525" s="280" t="s">
        <v>691</v>
      </c>
      <c r="D525" s="280" t="s">
        <v>754</v>
      </c>
      <c r="E525" s="18" t="s">
        <v>1</v>
      </c>
      <c r="F525" s="281">
        <v>13.632</v>
      </c>
      <c r="G525" s="35"/>
      <c r="H525" s="40"/>
    </row>
    <row r="526" spans="1:8" s="2" customFormat="1" ht="16.899999999999999" customHeight="1">
      <c r="A526" s="35"/>
      <c r="B526" s="40"/>
      <c r="C526" s="280" t="s">
        <v>195</v>
      </c>
      <c r="D526" s="280" t="s">
        <v>196</v>
      </c>
      <c r="E526" s="18" t="s">
        <v>1</v>
      </c>
      <c r="F526" s="281">
        <v>264.435</v>
      </c>
      <c r="G526" s="35"/>
      <c r="H526" s="40"/>
    </row>
    <row r="527" spans="1:8" s="2" customFormat="1" ht="16.899999999999999" customHeight="1">
      <c r="A527" s="35"/>
      <c r="B527" s="40"/>
      <c r="C527" s="282" t="s">
        <v>1324</v>
      </c>
      <c r="D527" s="35"/>
      <c r="E527" s="35"/>
      <c r="F527" s="35"/>
      <c r="G527" s="35"/>
      <c r="H527" s="40"/>
    </row>
    <row r="528" spans="1:8" s="2" customFormat="1" ht="22.5">
      <c r="A528" s="35"/>
      <c r="B528" s="40"/>
      <c r="C528" s="280" t="s">
        <v>260</v>
      </c>
      <c r="D528" s="280" t="s">
        <v>261</v>
      </c>
      <c r="E528" s="18" t="s">
        <v>229</v>
      </c>
      <c r="F528" s="281">
        <v>482.22199999999998</v>
      </c>
      <c r="G528" s="35"/>
      <c r="H528" s="40"/>
    </row>
    <row r="529" spans="1:8" s="2" customFormat="1" ht="16.899999999999999" customHeight="1">
      <c r="A529" s="35"/>
      <c r="B529" s="40"/>
      <c r="C529" s="280" t="s">
        <v>300</v>
      </c>
      <c r="D529" s="280" t="s">
        <v>301</v>
      </c>
      <c r="E529" s="18" t="s">
        <v>229</v>
      </c>
      <c r="F529" s="281">
        <v>208.47300000000001</v>
      </c>
      <c r="G529" s="35"/>
      <c r="H529" s="40"/>
    </row>
    <row r="530" spans="1:8" s="2" customFormat="1" ht="16.899999999999999" customHeight="1">
      <c r="A530" s="35"/>
      <c r="B530" s="40"/>
      <c r="C530" s="276" t="s">
        <v>701</v>
      </c>
      <c r="D530" s="277" t="s">
        <v>1</v>
      </c>
      <c r="E530" s="278" t="s">
        <v>1</v>
      </c>
      <c r="F530" s="279">
        <v>18.309999999999999</v>
      </c>
      <c r="G530" s="35"/>
      <c r="H530" s="40"/>
    </row>
    <row r="531" spans="1:8" s="2" customFormat="1" ht="16.899999999999999" customHeight="1">
      <c r="A531" s="35"/>
      <c r="B531" s="40"/>
      <c r="C531" s="280" t="s">
        <v>701</v>
      </c>
      <c r="D531" s="280" t="s">
        <v>755</v>
      </c>
      <c r="E531" s="18" t="s">
        <v>1</v>
      </c>
      <c r="F531" s="281">
        <v>18.309999999999999</v>
      </c>
      <c r="G531" s="35"/>
      <c r="H531" s="40"/>
    </row>
    <row r="532" spans="1:8" s="2" customFormat="1" ht="16.899999999999999" customHeight="1">
      <c r="A532" s="35"/>
      <c r="B532" s="40"/>
      <c r="C532" s="282" t="s">
        <v>1324</v>
      </c>
      <c r="D532" s="35"/>
      <c r="E532" s="35"/>
      <c r="F532" s="35"/>
      <c r="G532" s="35"/>
      <c r="H532" s="40"/>
    </row>
    <row r="533" spans="1:8" s="2" customFormat="1" ht="22.5">
      <c r="A533" s="35"/>
      <c r="B533" s="40"/>
      <c r="C533" s="280" t="s">
        <v>260</v>
      </c>
      <c r="D533" s="280" t="s">
        <v>261</v>
      </c>
      <c r="E533" s="18" t="s">
        <v>229</v>
      </c>
      <c r="F533" s="281">
        <v>482.22199999999998</v>
      </c>
      <c r="G533" s="35"/>
      <c r="H533" s="40"/>
    </row>
    <row r="534" spans="1:8" s="2" customFormat="1" ht="16.899999999999999" customHeight="1">
      <c r="A534" s="35"/>
      <c r="B534" s="40"/>
      <c r="C534" s="280" t="s">
        <v>300</v>
      </c>
      <c r="D534" s="280" t="s">
        <v>301</v>
      </c>
      <c r="E534" s="18" t="s">
        <v>229</v>
      </c>
      <c r="F534" s="281">
        <v>208.47300000000001</v>
      </c>
      <c r="G534" s="35"/>
      <c r="H534" s="40"/>
    </row>
    <row r="535" spans="1:8" s="2" customFormat="1" ht="16.899999999999999" customHeight="1">
      <c r="A535" s="35"/>
      <c r="B535" s="40"/>
      <c r="C535" s="276" t="s">
        <v>199</v>
      </c>
      <c r="D535" s="277" t="s">
        <v>1</v>
      </c>
      <c r="E535" s="278" t="s">
        <v>1</v>
      </c>
      <c r="F535" s="279">
        <v>302.53399999999999</v>
      </c>
      <c r="G535" s="35"/>
      <c r="H535" s="40"/>
    </row>
    <row r="536" spans="1:8" s="2" customFormat="1" ht="16.899999999999999" customHeight="1">
      <c r="A536" s="35"/>
      <c r="B536" s="40"/>
      <c r="C536" s="280" t="s">
        <v>1</v>
      </c>
      <c r="D536" s="280" t="s">
        <v>220</v>
      </c>
      <c r="E536" s="18" t="s">
        <v>1</v>
      </c>
      <c r="F536" s="281">
        <v>0</v>
      </c>
      <c r="G536" s="35"/>
      <c r="H536" s="40"/>
    </row>
    <row r="537" spans="1:8" s="2" customFormat="1" ht="16.899999999999999" customHeight="1">
      <c r="A537" s="35"/>
      <c r="B537" s="40"/>
      <c r="C537" s="280" t="s">
        <v>1</v>
      </c>
      <c r="D537" s="280" t="s">
        <v>231</v>
      </c>
      <c r="E537" s="18" t="s">
        <v>1</v>
      </c>
      <c r="F537" s="281">
        <v>0</v>
      </c>
      <c r="G537" s="35"/>
      <c r="H537" s="40"/>
    </row>
    <row r="538" spans="1:8" s="2" customFormat="1" ht="16.899999999999999" customHeight="1">
      <c r="A538" s="35"/>
      <c r="B538" s="40"/>
      <c r="C538" s="280" t="s">
        <v>1</v>
      </c>
      <c r="D538" s="280" t="s">
        <v>727</v>
      </c>
      <c r="E538" s="18" t="s">
        <v>1</v>
      </c>
      <c r="F538" s="281">
        <v>324.23</v>
      </c>
      <c r="G538" s="35"/>
      <c r="H538" s="40"/>
    </row>
    <row r="539" spans="1:8" s="2" customFormat="1" ht="16.899999999999999" customHeight="1">
      <c r="A539" s="35"/>
      <c r="B539" s="40"/>
      <c r="C539" s="280" t="s">
        <v>1</v>
      </c>
      <c r="D539" s="280" t="s">
        <v>233</v>
      </c>
      <c r="E539" s="18" t="s">
        <v>1</v>
      </c>
      <c r="F539" s="281">
        <v>0</v>
      </c>
      <c r="G539" s="35"/>
      <c r="H539" s="40"/>
    </row>
    <row r="540" spans="1:8" s="2" customFormat="1" ht="16.899999999999999" customHeight="1">
      <c r="A540" s="35"/>
      <c r="B540" s="40"/>
      <c r="C540" s="280" t="s">
        <v>1</v>
      </c>
      <c r="D540" s="280" t="s">
        <v>728</v>
      </c>
      <c r="E540" s="18" t="s">
        <v>1</v>
      </c>
      <c r="F540" s="281">
        <v>70.385000000000005</v>
      </c>
      <c r="G540" s="35"/>
      <c r="H540" s="40"/>
    </row>
    <row r="541" spans="1:8" s="2" customFormat="1" ht="16.899999999999999" customHeight="1">
      <c r="A541" s="35"/>
      <c r="B541" s="40"/>
      <c r="C541" s="280" t="s">
        <v>1</v>
      </c>
      <c r="D541" s="280" t="s">
        <v>729</v>
      </c>
      <c r="E541" s="18" t="s">
        <v>1</v>
      </c>
      <c r="F541" s="281">
        <v>-18.48</v>
      </c>
      <c r="G541" s="35"/>
      <c r="H541" s="40"/>
    </row>
    <row r="542" spans="1:8" s="2" customFormat="1" ht="16.899999999999999" customHeight="1">
      <c r="A542" s="35"/>
      <c r="B542" s="40"/>
      <c r="C542" s="280" t="s">
        <v>1</v>
      </c>
      <c r="D542" s="280" t="s">
        <v>730</v>
      </c>
      <c r="E542" s="18" t="s">
        <v>1</v>
      </c>
      <c r="F542" s="281">
        <v>-29.798999999999999</v>
      </c>
      <c r="G542" s="35"/>
      <c r="H542" s="40"/>
    </row>
    <row r="543" spans="1:8" s="2" customFormat="1" ht="16.899999999999999" customHeight="1">
      <c r="A543" s="35"/>
      <c r="B543" s="40"/>
      <c r="C543" s="280" t="s">
        <v>1</v>
      </c>
      <c r="D543" s="280" t="s">
        <v>731</v>
      </c>
      <c r="E543" s="18" t="s">
        <v>1</v>
      </c>
      <c r="F543" s="281">
        <v>-31.030999999999999</v>
      </c>
      <c r="G543" s="35"/>
      <c r="H543" s="40"/>
    </row>
    <row r="544" spans="1:8" s="2" customFormat="1" ht="16.899999999999999" customHeight="1">
      <c r="A544" s="35"/>
      <c r="B544" s="40"/>
      <c r="C544" s="280" t="s">
        <v>1</v>
      </c>
      <c r="D544" s="280" t="s">
        <v>732</v>
      </c>
      <c r="E544" s="18" t="s">
        <v>1</v>
      </c>
      <c r="F544" s="281">
        <v>-12.771000000000001</v>
      </c>
      <c r="G544" s="35"/>
      <c r="H544" s="40"/>
    </row>
    <row r="545" spans="1:8" s="2" customFormat="1" ht="16.899999999999999" customHeight="1">
      <c r="A545" s="35"/>
      <c r="B545" s="40"/>
      <c r="C545" s="280" t="s">
        <v>199</v>
      </c>
      <c r="D545" s="280" t="s">
        <v>196</v>
      </c>
      <c r="E545" s="18" t="s">
        <v>1</v>
      </c>
      <c r="F545" s="281">
        <v>302.53399999999999</v>
      </c>
      <c r="G545" s="35"/>
      <c r="H545" s="40"/>
    </row>
    <row r="546" spans="1:8" s="2" customFormat="1" ht="16.899999999999999" customHeight="1">
      <c r="A546" s="35"/>
      <c r="B546" s="40"/>
      <c r="C546" s="282" t="s">
        <v>1324</v>
      </c>
      <c r="D546" s="35"/>
      <c r="E546" s="35"/>
      <c r="F546" s="35"/>
      <c r="G546" s="35"/>
      <c r="H546" s="40"/>
    </row>
    <row r="547" spans="1:8" s="2" customFormat="1" ht="22.5">
      <c r="A547" s="35"/>
      <c r="B547" s="40"/>
      <c r="C547" s="280" t="s">
        <v>227</v>
      </c>
      <c r="D547" s="280" t="s">
        <v>228</v>
      </c>
      <c r="E547" s="18" t="s">
        <v>229</v>
      </c>
      <c r="F547" s="281">
        <v>302.53399999999999</v>
      </c>
      <c r="G547" s="35"/>
      <c r="H547" s="40"/>
    </row>
    <row r="548" spans="1:8" s="2" customFormat="1" ht="22.5">
      <c r="A548" s="35"/>
      <c r="B548" s="40"/>
      <c r="C548" s="280" t="s">
        <v>260</v>
      </c>
      <c r="D548" s="280" t="s">
        <v>261</v>
      </c>
      <c r="E548" s="18" t="s">
        <v>229</v>
      </c>
      <c r="F548" s="281">
        <v>482.22199999999998</v>
      </c>
      <c r="G548" s="35"/>
      <c r="H548" s="40"/>
    </row>
    <row r="549" spans="1:8" s="2" customFormat="1" ht="16.899999999999999" customHeight="1">
      <c r="A549" s="35"/>
      <c r="B549" s="40"/>
      <c r="C549" s="280" t="s">
        <v>300</v>
      </c>
      <c r="D549" s="280" t="s">
        <v>301</v>
      </c>
      <c r="E549" s="18" t="s">
        <v>229</v>
      </c>
      <c r="F549" s="281">
        <v>208.47300000000001</v>
      </c>
      <c r="G549" s="35"/>
      <c r="H549" s="40"/>
    </row>
    <row r="550" spans="1:8" s="2" customFormat="1" ht="16.899999999999999" customHeight="1">
      <c r="A550" s="35"/>
      <c r="B550" s="40"/>
      <c r="C550" s="276" t="s">
        <v>704</v>
      </c>
      <c r="D550" s="277" t="s">
        <v>1</v>
      </c>
      <c r="E550" s="278" t="s">
        <v>1</v>
      </c>
      <c r="F550" s="279">
        <v>152.06399999999999</v>
      </c>
      <c r="G550" s="35"/>
      <c r="H550" s="40"/>
    </row>
    <row r="551" spans="1:8" s="2" customFormat="1" ht="16.899999999999999" customHeight="1">
      <c r="A551" s="35"/>
      <c r="B551" s="40"/>
      <c r="C551" s="280" t="s">
        <v>1</v>
      </c>
      <c r="D551" s="280" t="s">
        <v>220</v>
      </c>
      <c r="E551" s="18" t="s">
        <v>1</v>
      </c>
      <c r="F551" s="281">
        <v>0</v>
      </c>
      <c r="G551" s="35"/>
      <c r="H551" s="40"/>
    </row>
    <row r="552" spans="1:8" s="2" customFormat="1" ht="16.899999999999999" customHeight="1">
      <c r="A552" s="35"/>
      <c r="B552" s="40"/>
      <c r="C552" s="280" t="s">
        <v>1</v>
      </c>
      <c r="D552" s="280" t="s">
        <v>725</v>
      </c>
      <c r="E552" s="18" t="s">
        <v>1</v>
      </c>
      <c r="F552" s="281">
        <v>182.304</v>
      </c>
      <c r="G552" s="35"/>
      <c r="H552" s="40"/>
    </row>
    <row r="553" spans="1:8" s="2" customFormat="1" ht="16.899999999999999" customHeight="1">
      <c r="A553" s="35"/>
      <c r="B553" s="40"/>
      <c r="C553" s="280" t="s">
        <v>1</v>
      </c>
      <c r="D553" s="280" t="s">
        <v>726</v>
      </c>
      <c r="E553" s="18" t="s">
        <v>1</v>
      </c>
      <c r="F553" s="281">
        <v>-30.24</v>
      </c>
      <c r="G553" s="35"/>
      <c r="H553" s="40"/>
    </row>
    <row r="554" spans="1:8" s="2" customFormat="1" ht="16.899999999999999" customHeight="1">
      <c r="A554" s="35"/>
      <c r="B554" s="40"/>
      <c r="C554" s="280" t="s">
        <v>704</v>
      </c>
      <c r="D554" s="280" t="s">
        <v>196</v>
      </c>
      <c r="E554" s="18" t="s">
        <v>1</v>
      </c>
      <c r="F554" s="281">
        <v>152.06399999999999</v>
      </c>
      <c r="G554" s="35"/>
      <c r="H554" s="40"/>
    </row>
    <row r="555" spans="1:8" s="2" customFormat="1" ht="16.899999999999999" customHeight="1">
      <c r="A555" s="35"/>
      <c r="B555" s="40"/>
      <c r="C555" s="282" t="s">
        <v>1324</v>
      </c>
      <c r="D555" s="35"/>
      <c r="E555" s="35"/>
      <c r="F555" s="35"/>
      <c r="G555" s="35"/>
      <c r="H555" s="40"/>
    </row>
    <row r="556" spans="1:8" s="2" customFormat="1" ht="16.899999999999999" customHeight="1">
      <c r="A556" s="35"/>
      <c r="B556" s="40"/>
      <c r="C556" s="280" t="s">
        <v>722</v>
      </c>
      <c r="D556" s="280" t="s">
        <v>723</v>
      </c>
      <c r="E556" s="18" t="s">
        <v>229</v>
      </c>
      <c r="F556" s="281">
        <v>152.06399999999999</v>
      </c>
      <c r="G556" s="35"/>
      <c r="H556" s="40"/>
    </row>
    <row r="557" spans="1:8" s="2" customFormat="1" ht="22.5">
      <c r="A557" s="35"/>
      <c r="B557" s="40"/>
      <c r="C557" s="280" t="s">
        <v>260</v>
      </c>
      <c r="D557" s="280" t="s">
        <v>261</v>
      </c>
      <c r="E557" s="18" t="s">
        <v>229</v>
      </c>
      <c r="F557" s="281">
        <v>482.22199999999998</v>
      </c>
      <c r="G557" s="35"/>
      <c r="H557" s="40"/>
    </row>
    <row r="558" spans="1:8" s="2" customFormat="1" ht="16.899999999999999" customHeight="1">
      <c r="A558" s="35"/>
      <c r="B558" s="40"/>
      <c r="C558" s="280" t="s">
        <v>300</v>
      </c>
      <c r="D558" s="280" t="s">
        <v>301</v>
      </c>
      <c r="E558" s="18" t="s">
        <v>229</v>
      </c>
      <c r="F558" s="281">
        <v>208.47300000000001</v>
      </c>
      <c r="G558" s="35"/>
      <c r="H558" s="40"/>
    </row>
    <row r="559" spans="1:8" s="2" customFormat="1" ht="16.899999999999999" customHeight="1">
      <c r="A559" s="35"/>
      <c r="B559" s="40"/>
      <c r="C559" s="276" t="s">
        <v>706</v>
      </c>
      <c r="D559" s="277" t="s">
        <v>1</v>
      </c>
      <c r="E559" s="278" t="s">
        <v>1</v>
      </c>
      <c r="F559" s="279">
        <v>45.933999999999997</v>
      </c>
      <c r="G559" s="35"/>
      <c r="H559" s="40"/>
    </row>
    <row r="560" spans="1:8" s="2" customFormat="1" ht="16.899999999999999" customHeight="1">
      <c r="A560" s="35"/>
      <c r="B560" s="40"/>
      <c r="C560" s="280" t="s">
        <v>1</v>
      </c>
      <c r="D560" s="280" t="s">
        <v>220</v>
      </c>
      <c r="E560" s="18" t="s">
        <v>1</v>
      </c>
      <c r="F560" s="281">
        <v>0</v>
      </c>
      <c r="G560" s="35"/>
      <c r="H560" s="40"/>
    </row>
    <row r="561" spans="1:8" s="2" customFormat="1" ht="16.899999999999999" customHeight="1">
      <c r="A561" s="35"/>
      <c r="B561" s="40"/>
      <c r="C561" s="280" t="s">
        <v>1</v>
      </c>
      <c r="D561" s="280" t="s">
        <v>721</v>
      </c>
      <c r="E561" s="18" t="s">
        <v>1</v>
      </c>
      <c r="F561" s="281">
        <v>45.933999999999997</v>
      </c>
      <c r="G561" s="35"/>
      <c r="H561" s="40"/>
    </row>
    <row r="562" spans="1:8" s="2" customFormat="1" ht="16.899999999999999" customHeight="1">
      <c r="A562" s="35"/>
      <c r="B562" s="40"/>
      <c r="C562" s="280" t="s">
        <v>706</v>
      </c>
      <c r="D562" s="280" t="s">
        <v>196</v>
      </c>
      <c r="E562" s="18" t="s">
        <v>1</v>
      </c>
      <c r="F562" s="281">
        <v>45.933999999999997</v>
      </c>
      <c r="G562" s="35"/>
      <c r="H562" s="40"/>
    </row>
    <row r="563" spans="1:8" s="2" customFormat="1" ht="16.899999999999999" customHeight="1">
      <c r="A563" s="35"/>
      <c r="B563" s="40"/>
      <c r="C563" s="282" t="s">
        <v>1324</v>
      </c>
      <c r="D563" s="35"/>
      <c r="E563" s="35"/>
      <c r="F563" s="35"/>
      <c r="G563" s="35"/>
      <c r="H563" s="40"/>
    </row>
    <row r="564" spans="1:8" s="2" customFormat="1" ht="16.899999999999999" customHeight="1">
      <c r="A564" s="35"/>
      <c r="B564" s="40"/>
      <c r="C564" s="280" t="s">
        <v>718</v>
      </c>
      <c r="D564" s="280" t="s">
        <v>719</v>
      </c>
      <c r="E564" s="18" t="s">
        <v>229</v>
      </c>
      <c r="F564" s="281">
        <v>45.933999999999997</v>
      </c>
      <c r="G564" s="35"/>
      <c r="H564" s="40"/>
    </row>
    <row r="565" spans="1:8" s="2" customFormat="1" ht="22.5">
      <c r="A565" s="35"/>
      <c r="B565" s="40"/>
      <c r="C565" s="280" t="s">
        <v>260</v>
      </c>
      <c r="D565" s="280" t="s">
        <v>261</v>
      </c>
      <c r="E565" s="18" t="s">
        <v>229</v>
      </c>
      <c r="F565" s="281">
        <v>482.22199999999998</v>
      </c>
      <c r="G565" s="35"/>
      <c r="H565" s="40"/>
    </row>
    <row r="566" spans="1:8" s="2" customFormat="1" ht="26.45" customHeight="1">
      <c r="A566" s="35"/>
      <c r="B566" s="40"/>
      <c r="C566" s="275" t="s">
        <v>1330</v>
      </c>
      <c r="D566" s="275" t="s">
        <v>107</v>
      </c>
      <c r="E566" s="35"/>
      <c r="F566" s="35"/>
      <c r="G566" s="35"/>
      <c r="H566" s="40"/>
    </row>
    <row r="567" spans="1:8" s="2" customFormat="1" ht="16.899999999999999" customHeight="1">
      <c r="A567" s="35"/>
      <c r="B567" s="40"/>
      <c r="C567" s="276" t="s">
        <v>676</v>
      </c>
      <c r="D567" s="277" t="s">
        <v>1</v>
      </c>
      <c r="E567" s="278" t="s">
        <v>1</v>
      </c>
      <c r="F567" s="279">
        <v>6.1</v>
      </c>
      <c r="G567" s="35"/>
      <c r="H567" s="40"/>
    </row>
    <row r="568" spans="1:8" s="2" customFormat="1" ht="16.899999999999999" customHeight="1">
      <c r="A568" s="35"/>
      <c r="B568" s="40"/>
      <c r="C568" s="280" t="s">
        <v>676</v>
      </c>
      <c r="D568" s="280" t="s">
        <v>1009</v>
      </c>
      <c r="E568" s="18" t="s">
        <v>1</v>
      </c>
      <c r="F568" s="281">
        <v>6.1</v>
      </c>
      <c r="G568" s="35"/>
      <c r="H568" s="40"/>
    </row>
    <row r="569" spans="1:8" s="2" customFormat="1" ht="16.899999999999999" customHeight="1">
      <c r="A569" s="35"/>
      <c r="B569" s="40"/>
      <c r="C569" s="282" t="s">
        <v>1324</v>
      </c>
      <c r="D569" s="35"/>
      <c r="E569" s="35"/>
      <c r="F569" s="35"/>
      <c r="G569" s="35"/>
      <c r="H569" s="40"/>
    </row>
    <row r="570" spans="1:8" s="2" customFormat="1" ht="22.5">
      <c r="A570" s="35"/>
      <c r="B570" s="40"/>
      <c r="C570" s="280" t="s">
        <v>260</v>
      </c>
      <c r="D570" s="280" t="s">
        <v>261</v>
      </c>
      <c r="E570" s="18" t="s">
        <v>229</v>
      </c>
      <c r="F570" s="281">
        <v>51.43</v>
      </c>
      <c r="G570" s="35"/>
      <c r="H570" s="40"/>
    </row>
    <row r="571" spans="1:8" s="2" customFormat="1" ht="22.5">
      <c r="A571" s="35"/>
      <c r="B571" s="40"/>
      <c r="C571" s="280" t="s">
        <v>277</v>
      </c>
      <c r="D571" s="280" t="s">
        <v>278</v>
      </c>
      <c r="E571" s="18" t="s">
        <v>229</v>
      </c>
      <c r="F571" s="281">
        <v>39.229999999999997</v>
      </c>
      <c r="G571" s="35"/>
      <c r="H571" s="40"/>
    </row>
    <row r="572" spans="1:8" s="2" customFormat="1" ht="16.899999999999999" customHeight="1">
      <c r="A572" s="35"/>
      <c r="B572" s="40"/>
      <c r="C572" s="280" t="s">
        <v>282</v>
      </c>
      <c r="D572" s="280" t="s">
        <v>283</v>
      </c>
      <c r="E572" s="18" t="s">
        <v>229</v>
      </c>
      <c r="F572" s="281">
        <v>90.66</v>
      </c>
      <c r="G572" s="35"/>
      <c r="H572" s="40"/>
    </row>
    <row r="573" spans="1:8" s="2" customFormat="1" ht="16.899999999999999" customHeight="1">
      <c r="A573" s="35"/>
      <c r="B573" s="40"/>
      <c r="C573" s="280" t="s">
        <v>288</v>
      </c>
      <c r="D573" s="280" t="s">
        <v>289</v>
      </c>
      <c r="E573" s="18" t="s">
        <v>229</v>
      </c>
      <c r="F573" s="281">
        <v>90.66</v>
      </c>
      <c r="G573" s="35"/>
      <c r="H573" s="40"/>
    </row>
    <row r="574" spans="1:8" s="2" customFormat="1" ht="16.899999999999999" customHeight="1">
      <c r="A574" s="35"/>
      <c r="B574" s="40"/>
      <c r="C574" s="276" t="s">
        <v>171</v>
      </c>
      <c r="D574" s="277" t="s">
        <v>1</v>
      </c>
      <c r="E574" s="278" t="s">
        <v>1</v>
      </c>
      <c r="F574" s="279">
        <v>7.2</v>
      </c>
      <c r="G574" s="35"/>
      <c r="H574" s="40"/>
    </row>
    <row r="575" spans="1:8" s="2" customFormat="1" ht="16.899999999999999" customHeight="1">
      <c r="A575" s="35"/>
      <c r="B575" s="40"/>
      <c r="C575" s="280" t="s">
        <v>1</v>
      </c>
      <c r="D575" s="280" t="s">
        <v>220</v>
      </c>
      <c r="E575" s="18" t="s">
        <v>1</v>
      </c>
      <c r="F575" s="281">
        <v>0</v>
      </c>
      <c r="G575" s="35"/>
      <c r="H575" s="40"/>
    </row>
    <row r="576" spans="1:8" s="2" customFormat="1" ht="16.899999999999999" customHeight="1">
      <c r="A576" s="35"/>
      <c r="B576" s="40"/>
      <c r="C576" s="280" t="s">
        <v>1</v>
      </c>
      <c r="D576" s="280" t="s">
        <v>263</v>
      </c>
      <c r="E576" s="18" t="s">
        <v>1</v>
      </c>
      <c r="F576" s="281">
        <v>0</v>
      </c>
      <c r="G576" s="35"/>
      <c r="H576" s="40"/>
    </row>
    <row r="577" spans="1:8" s="2" customFormat="1" ht="16.899999999999999" customHeight="1">
      <c r="A577" s="35"/>
      <c r="B577" s="40"/>
      <c r="C577" s="280" t="s">
        <v>1</v>
      </c>
      <c r="D577" s="280" t="s">
        <v>264</v>
      </c>
      <c r="E577" s="18" t="s">
        <v>1</v>
      </c>
      <c r="F577" s="281">
        <v>0</v>
      </c>
      <c r="G577" s="35"/>
      <c r="H577" s="40"/>
    </row>
    <row r="578" spans="1:8" s="2" customFormat="1" ht="16.899999999999999" customHeight="1">
      <c r="A578" s="35"/>
      <c r="B578" s="40"/>
      <c r="C578" s="280" t="s">
        <v>1</v>
      </c>
      <c r="D578" s="280" t="s">
        <v>1003</v>
      </c>
      <c r="E578" s="18" t="s">
        <v>1</v>
      </c>
      <c r="F578" s="281">
        <v>4.8</v>
      </c>
      <c r="G578" s="35"/>
      <c r="H578" s="40"/>
    </row>
    <row r="579" spans="1:8" s="2" customFormat="1" ht="16.899999999999999" customHeight="1">
      <c r="A579" s="35"/>
      <c r="B579" s="40"/>
      <c r="C579" s="280" t="s">
        <v>1</v>
      </c>
      <c r="D579" s="280" t="s">
        <v>1004</v>
      </c>
      <c r="E579" s="18" t="s">
        <v>1</v>
      </c>
      <c r="F579" s="281">
        <v>2.4</v>
      </c>
      <c r="G579" s="35"/>
      <c r="H579" s="40"/>
    </row>
    <row r="580" spans="1:8" s="2" customFormat="1" ht="16.899999999999999" customHeight="1">
      <c r="A580" s="35"/>
      <c r="B580" s="40"/>
      <c r="C580" s="280" t="s">
        <v>171</v>
      </c>
      <c r="D580" s="280" t="s">
        <v>267</v>
      </c>
      <c r="E580" s="18" t="s">
        <v>1</v>
      </c>
      <c r="F580" s="281">
        <v>7.2</v>
      </c>
      <c r="G580" s="35"/>
      <c r="H580" s="40"/>
    </row>
    <row r="581" spans="1:8" s="2" customFormat="1" ht="16.899999999999999" customHeight="1">
      <c r="A581" s="35"/>
      <c r="B581" s="40"/>
      <c r="C581" s="282" t="s">
        <v>1324</v>
      </c>
      <c r="D581" s="35"/>
      <c r="E581" s="35"/>
      <c r="F581" s="35"/>
      <c r="G581" s="35"/>
      <c r="H581" s="40"/>
    </row>
    <row r="582" spans="1:8" s="2" customFormat="1" ht="22.5">
      <c r="A582" s="35"/>
      <c r="B582" s="40"/>
      <c r="C582" s="280" t="s">
        <v>260</v>
      </c>
      <c r="D582" s="280" t="s">
        <v>261</v>
      </c>
      <c r="E582" s="18" t="s">
        <v>229</v>
      </c>
      <c r="F582" s="281">
        <v>51.43</v>
      </c>
      <c r="G582" s="35"/>
      <c r="H582" s="40"/>
    </row>
    <row r="583" spans="1:8" s="2" customFormat="1" ht="16.899999999999999" customHeight="1">
      <c r="A583" s="35"/>
      <c r="B583" s="40"/>
      <c r="C583" s="280" t="s">
        <v>282</v>
      </c>
      <c r="D583" s="280" t="s">
        <v>283</v>
      </c>
      <c r="E583" s="18" t="s">
        <v>229</v>
      </c>
      <c r="F583" s="281">
        <v>55.161000000000001</v>
      </c>
      <c r="G583" s="35"/>
      <c r="H583" s="40"/>
    </row>
    <row r="584" spans="1:8" s="2" customFormat="1" ht="16.899999999999999" customHeight="1">
      <c r="A584" s="35"/>
      <c r="B584" s="40"/>
      <c r="C584" s="280" t="s">
        <v>339</v>
      </c>
      <c r="D584" s="280" t="s">
        <v>340</v>
      </c>
      <c r="E584" s="18" t="s">
        <v>229</v>
      </c>
      <c r="F584" s="281">
        <v>7.2</v>
      </c>
      <c r="G584" s="35"/>
      <c r="H584" s="40"/>
    </row>
    <row r="585" spans="1:8" s="2" customFormat="1" ht="16.899999999999999" customHeight="1">
      <c r="A585" s="35"/>
      <c r="B585" s="40"/>
      <c r="C585" s="276" t="s">
        <v>173</v>
      </c>
      <c r="D585" s="277" t="s">
        <v>174</v>
      </c>
      <c r="E585" s="278" t="s">
        <v>1</v>
      </c>
      <c r="F585" s="279">
        <v>23.2</v>
      </c>
      <c r="G585" s="35"/>
      <c r="H585" s="40"/>
    </row>
    <row r="586" spans="1:8" s="2" customFormat="1" ht="16.899999999999999" customHeight="1">
      <c r="A586" s="35"/>
      <c r="B586" s="40"/>
      <c r="C586" s="280" t="s">
        <v>1</v>
      </c>
      <c r="D586" s="280" t="s">
        <v>268</v>
      </c>
      <c r="E586" s="18" t="s">
        <v>1</v>
      </c>
      <c r="F586" s="281">
        <v>0</v>
      </c>
      <c r="G586" s="35"/>
      <c r="H586" s="40"/>
    </row>
    <row r="587" spans="1:8" s="2" customFormat="1" ht="16.899999999999999" customHeight="1">
      <c r="A587" s="35"/>
      <c r="B587" s="40"/>
      <c r="C587" s="280" t="s">
        <v>1</v>
      </c>
      <c r="D587" s="280" t="s">
        <v>1005</v>
      </c>
      <c r="E587" s="18" t="s">
        <v>1</v>
      </c>
      <c r="F587" s="281">
        <v>16</v>
      </c>
      <c r="G587" s="35"/>
      <c r="H587" s="40"/>
    </row>
    <row r="588" spans="1:8" s="2" customFormat="1" ht="16.899999999999999" customHeight="1">
      <c r="A588" s="35"/>
      <c r="B588" s="40"/>
      <c r="C588" s="280" t="s">
        <v>1</v>
      </c>
      <c r="D588" s="280" t="s">
        <v>1006</v>
      </c>
      <c r="E588" s="18" t="s">
        <v>1</v>
      </c>
      <c r="F588" s="281">
        <v>7.2</v>
      </c>
      <c r="G588" s="35"/>
      <c r="H588" s="40"/>
    </row>
    <row r="589" spans="1:8" s="2" customFormat="1" ht="16.899999999999999" customHeight="1">
      <c r="A589" s="35"/>
      <c r="B589" s="40"/>
      <c r="C589" s="280" t="s">
        <v>173</v>
      </c>
      <c r="D589" s="280" t="s">
        <v>267</v>
      </c>
      <c r="E589" s="18" t="s">
        <v>1</v>
      </c>
      <c r="F589" s="281">
        <v>23.2</v>
      </c>
      <c r="G589" s="35"/>
      <c r="H589" s="40"/>
    </row>
    <row r="590" spans="1:8" s="2" customFormat="1" ht="16.899999999999999" customHeight="1">
      <c r="A590" s="35"/>
      <c r="B590" s="40"/>
      <c r="C590" s="282" t="s">
        <v>1324</v>
      </c>
      <c r="D590" s="35"/>
      <c r="E590" s="35"/>
      <c r="F590" s="35"/>
      <c r="G590" s="35"/>
      <c r="H590" s="40"/>
    </row>
    <row r="591" spans="1:8" s="2" customFormat="1" ht="22.5">
      <c r="A591" s="35"/>
      <c r="B591" s="40"/>
      <c r="C591" s="280" t="s">
        <v>260</v>
      </c>
      <c r="D591" s="280" t="s">
        <v>261</v>
      </c>
      <c r="E591" s="18" t="s">
        <v>229</v>
      </c>
      <c r="F591" s="281">
        <v>51.43</v>
      </c>
      <c r="G591" s="35"/>
      <c r="H591" s="40"/>
    </row>
    <row r="592" spans="1:8" s="2" customFormat="1" ht="16.899999999999999" customHeight="1">
      <c r="A592" s="35"/>
      <c r="B592" s="40"/>
      <c r="C592" s="280" t="s">
        <v>304</v>
      </c>
      <c r="D592" s="280" t="s">
        <v>305</v>
      </c>
      <c r="E592" s="18" t="s">
        <v>229</v>
      </c>
      <c r="F592" s="281">
        <v>21.542000000000002</v>
      </c>
      <c r="G592" s="35"/>
      <c r="H592" s="40"/>
    </row>
    <row r="593" spans="1:8" s="2" customFormat="1" ht="16.899999999999999" customHeight="1">
      <c r="A593" s="35"/>
      <c r="B593" s="40"/>
      <c r="C593" s="276" t="s">
        <v>178</v>
      </c>
      <c r="D593" s="277" t="s">
        <v>1</v>
      </c>
      <c r="E593" s="278" t="s">
        <v>1</v>
      </c>
      <c r="F593" s="279">
        <v>186.4</v>
      </c>
      <c r="G593" s="35"/>
      <c r="H593" s="40"/>
    </row>
    <row r="594" spans="1:8" s="2" customFormat="1" ht="22.5">
      <c r="A594" s="35"/>
      <c r="B594" s="40"/>
      <c r="C594" s="280" t="s">
        <v>1</v>
      </c>
      <c r="D594" s="280" t="s">
        <v>580</v>
      </c>
      <c r="E594" s="18" t="s">
        <v>1</v>
      </c>
      <c r="F594" s="281">
        <v>0</v>
      </c>
      <c r="G594" s="35"/>
      <c r="H594" s="40"/>
    </row>
    <row r="595" spans="1:8" s="2" customFormat="1" ht="16.899999999999999" customHeight="1">
      <c r="A595" s="35"/>
      <c r="B595" s="40"/>
      <c r="C595" s="280" t="s">
        <v>1</v>
      </c>
      <c r="D595" s="280" t="s">
        <v>985</v>
      </c>
      <c r="E595" s="18" t="s">
        <v>1</v>
      </c>
      <c r="F595" s="281">
        <v>15.98</v>
      </c>
      <c r="G595" s="35"/>
      <c r="H595" s="40"/>
    </row>
    <row r="596" spans="1:8" s="2" customFormat="1" ht="16.899999999999999" customHeight="1">
      <c r="A596" s="35"/>
      <c r="B596" s="40"/>
      <c r="C596" s="280" t="s">
        <v>1</v>
      </c>
      <c r="D596" s="280" t="s">
        <v>986</v>
      </c>
      <c r="E596" s="18" t="s">
        <v>1</v>
      </c>
      <c r="F596" s="281">
        <v>17.62</v>
      </c>
      <c r="G596" s="35"/>
      <c r="H596" s="40"/>
    </row>
    <row r="597" spans="1:8" s="2" customFormat="1" ht="16.899999999999999" customHeight="1">
      <c r="A597" s="35"/>
      <c r="B597" s="40"/>
      <c r="C597" s="280" t="s">
        <v>1</v>
      </c>
      <c r="D597" s="280" t="s">
        <v>987</v>
      </c>
      <c r="E597" s="18" t="s">
        <v>1</v>
      </c>
      <c r="F597" s="281">
        <v>15.62</v>
      </c>
      <c r="G597" s="35"/>
      <c r="H597" s="40"/>
    </row>
    <row r="598" spans="1:8" s="2" customFormat="1" ht="16.899999999999999" customHeight="1">
      <c r="A598" s="35"/>
      <c r="B598" s="40"/>
      <c r="C598" s="280" t="s">
        <v>1</v>
      </c>
      <c r="D598" s="280" t="s">
        <v>988</v>
      </c>
      <c r="E598" s="18" t="s">
        <v>1</v>
      </c>
      <c r="F598" s="281">
        <v>16.7</v>
      </c>
      <c r="G598" s="35"/>
      <c r="H598" s="40"/>
    </row>
    <row r="599" spans="1:8" s="2" customFormat="1" ht="16.899999999999999" customHeight="1">
      <c r="A599" s="35"/>
      <c r="B599" s="40"/>
      <c r="C599" s="280" t="s">
        <v>1</v>
      </c>
      <c r="D599" s="280" t="s">
        <v>989</v>
      </c>
      <c r="E599" s="18" t="s">
        <v>1</v>
      </c>
      <c r="F599" s="281">
        <v>10.26</v>
      </c>
      <c r="G599" s="35"/>
      <c r="H599" s="40"/>
    </row>
    <row r="600" spans="1:8" s="2" customFormat="1" ht="16.899999999999999" customHeight="1">
      <c r="A600" s="35"/>
      <c r="B600" s="40"/>
      <c r="C600" s="280" t="s">
        <v>1</v>
      </c>
      <c r="D600" s="280" t="s">
        <v>990</v>
      </c>
      <c r="E600" s="18" t="s">
        <v>1</v>
      </c>
      <c r="F600" s="281">
        <v>5.54</v>
      </c>
      <c r="G600" s="35"/>
      <c r="H600" s="40"/>
    </row>
    <row r="601" spans="1:8" s="2" customFormat="1" ht="16.899999999999999" customHeight="1">
      <c r="A601" s="35"/>
      <c r="B601" s="40"/>
      <c r="C601" s="280" t="s">
        <v>1</v>
      </c>
      <c r="D601" s="280" t="s">
        <v>991</v>
      </c>
      <c r="E601" s="18" t="s">
        <v>1</v>
      </c>
      <c r="F601" s="281">
        <v>7.29</v>
      </c>
      <c r="G601" s="35"/>
      <c r="H601" s="40"/>
    </row>
    <row r="602" spans="1:8" s="2" customFormat="1" ht="16.899999999999999" customHeight="1">
      <c r="A602" s="35"/>
      <c r="B602" s="40"/>
      <c r="C602" s="280" t="s">
        <v>1</v>
      </c>
      <c r="D602" s="280" t="s">
        <v>992</v>
      </c>
      <c r="E602" s="18" t="s">
        <v>1</v>
      </c>
      <c r="F602" s="281">
        <v>3.14</v>
      </c>
      <c r="G602" s="35"/>
      <c r="H602" s="40"/>
    </row>
    <row r="603" spans="1:8" s="2" customFormat="1" ht="16.899999999999999" customHeight="1">
      <c r="A603" s="35"/>
      <c r="B603" s="40"/>
      <c r="C603" s="280" t="s">
        <v>1</v>
      </c>
      <c r="D603" s="280" t="s">
        <v>993</v>
      </c>
      <c r="E603" s="18" t="s">
        <v>1</v>
      </c>
      <c r="F603" s="281">
        <v>18.059999999999999</v>
      </c>
      <c r="G603" s="35"/>
      <c r="H603" s="40"/>
    </row>
    <row r="604" spans="1:8" s="2" customFormat="1" ht="16.899999999999999" customHeight="1">
      <c r="A604" s="35"/>
      <c r="B604" s="40"/>
      <c r="C604" s="280" t="s">
        <v>1</v>
      </c>
      <c r="D604" s="280" t="s">
        <v>994</v>
      </c>
      <c r="E604" s="18" t="s">
        <v>1</v>
      </c>
      <c r="F604" s="281">
        <v>31.09</v>
      </c>
      <c r="G604" s="35"/>
      <c r="H604" s="40"/>
    </row>
    <row r="605" spans="1:8" s="2" customFormat="1" ht="16.899999999999999" customHeight="1">
      <c r="A605" s="35"/>
      <c r="B605" s="40"/>
      <c r="C605" s="280" t="s">
        <v>1</v>
      </c>
      <c r="D605" s="280" t="s">
        <v>995</v>
      </c>
      <c r="E605" s="18" t="s">
        <v>1</v>
      </c>
      <c r="F605" s="281">
        <v>22.03</v>
      </c>
      <c r="G605" s="35"/>
      <c r="H605" s="40"/>
    </row>
    <row r="606" spans="1:8" s="2" customFormat="1" ht="16.899999999999999" customHeight="1">
      <c r="A606" s="35"/>
      <c r="B606" s="40"/>
      <c r="C606" s="280" t="s">
        <v>1</v>
      </c>
      <c r="D606" s="280" t="s">
        <v>996</v>
      </c>
      <c r="E606" s="18" t="s">
        <v>1</v>
      </c>
      <c r="F606" s="281">
        <v>23.07</v>
      </c>
      <c r="G606" s="35"/>
      <c r="H606" s="40"/>
    </row>
    <row r="607" spans="1:8" s="2" customFormat="1" ht="16.899999999999999" customHeight="1">
      <c r="A607" s="35"/>
      <c r="B607" s="40"/>
      <c r="C607" s="280" t="s">
        <v>178</v>
      </c>
      <c r="D607" s="280" t="s">
        <v>196</v>
      </c>
      <c r="E607" s="18" t="s">
        <v>1</v>
      </c>
      <c r="F607" s="281">
        <v>186.4</v>
      </c>
      <c r="G607" s="35"/>
      <c r="H607" s="40"/>
    </row>
    <row r="608" spans="1:8" s="2" customFormat="1" ht="16.899999999999999" customHeight="1">
      <c r="A608" s="35"/>
      <c r="B608" s="40"/>
      <c r="C608" s="282" t="s">
        <v>1324</v>
      </c>
      <c r="D608" s="35"/>
      <c r="E608" s="35"/>
      <c r="F608" s="35"/>
      <c r="G608" s="35"/>
      <c r="H608" s="40"/>
    </row>
    <row r="609" spans="1:8" s="2" customFormat="1" ht="16.899999999999999" customHeight="1">
      <c r="A609" s="35"/>
      <c r="B609" s="40"/>
      <c r="C609" s="280" t="s">
        <v>240</v>
      </c>
      <c r="D609" s="280" t="s">
        <v>241</v>
      </c>
      <c r="E609" s="18" t="s">
        <v>211</v>
      </c>
      <c r="F609" s="281">
        <v>186.4</v>
      </c>
      <c r="G609" s="35"/>
      <c r="H609" s="40"/>
    </row>
    <row r="610" spans="1:8" s="2" customFormat="1" ht="16.899999999999999" customHeight="1">
      <c r="A610" s="35"/>
      <c r="B610" s="40"/>
      <c r="C610" s="280" t="s">
        <v>245</v>
      </c>
      <c r="D610" s="280" t="s">
        <v>246</v>
      </c>
      <c r="E610" s="18" t="s">
        <v>211</v>
      </c>
      <c r="F610" s="281">
        <v>186.4</v>
      </c>
      <c r="G610" s="35"/>
      <c r="H610" s="40"/>
    </row>
    <row r="611" spans="1:8" s="2" customFormat="1" ht="16.899999999999999" customHeight="1">
      <c r="A611" s="35"/>
      <c r="B611" s="40"/>
      <c r="C611" s="276" t="s">
        <v>568</v>
      </c>
      <c r="D611" s="277" t="s">
        <v>1</v>
      </c>
      <c r="E611" s="278" t="s">
        <v>1</v>
      </c>
      <c r="F611" s="279">
        <v>5.7000000000000002E-2</v>
      </c>
      <c r="G611" s="35"/>
      <c r="H611" s="40"/>
    </row>
    <row r="612" spans="1:8" s="2" customFormat="1" ht="16.899999999999999" customHeight="1">
      <c r="A612" s="35"/>
      <c r="B612" s="40"/>
      <c r="C612" s="280" t="s">
        <v>568</v>
      </c>
      <c r="D612" s="280" t="s">
        <v>1008</v>
      </c>
      <c r="E612" s="18" t="s">
        <v>1</v>
      </c>
      <c r="F612" s="281">
        <v>5.7000000000000002E-2</v>
      </c>
      <c r="G612" s="35"/>
      <c r="H612" s="40"/>
    </row>
    <row r="613" spans="1:8" s="2" customFormat="1" ht="16.899999999999999" customHeight="1">
      <c r="A613" s="35"/>
      <c r="B613" s="40"/>
      <c r="C613" s="282" t="s">
        <v>1324</v>
      </c>
      <c r="D613" s="35"/>
      <c r="E613" s="35"/>
      <c r="F613" s="35"/>
      <c r="G613" s="35"/>
      <c r="H613" s="40"/>
    </row>
    <row r="614" spans="1:8" s="2" customFormat="1" ht="22.5">
      <c r="A614" s="35"/>
      <c r="B614" s="40"/>
      <c r="C614" s="280" t="s">
        <v>260</v>
      </c>
      <c r="D614" s="280" t="s">
        <v>261</v>
      </c>
      <c r="E614" s="18" t="s">
        <v>229</v>
      </c>
      <c r="F614" s="281">
        <v>51.43</v>
      </c>
      <c r="G614" s="35"/>
      <c r="H614" s="40"/>
    </row>
    <row r="615" spans="1:8" s="2" customFormat="1" ht="16.899999999999999" customHeight="1">
      <c r="A615" s="35"/>
      <c r="B615" s="40"/>
      <c r="C615" s="280" t="s">
        <v>282</v>
      </c>
      <c r="D615" s="280" t="s">
        <v>283</v>
      </c>
      <c r="E615" s="18" t="s">
        <v>229</v>
      </c>
      <c r="F615" s="281">
        <v>55.161000000000001</v>
      </c>
      <c r="G615" s="35"/>
      <c r="H615" s="40"/>
    </row>
    <row r="616" spans="1:8" s="2" customFormat="1" ht="16.899999999999999" customHeight="1">
      <c r="A616" s="35"/>
      <c r="B616" s="40"/>
      <c r="C616" s="280" t="s">
        <v>645</v>
      </c>
      <c r="D616" s="280" t="s">
        <v>646</v>
      </c>
      <c r="E616" s="18" t="s">
        <v>229</v>
      </c>
      <c r="F616" s="281">
        <v>5.7000000000000002E-2</v>
      </c>
      <c r="G616" s="35"/>
      <c r="H616" s="40"/>
    </row>
    <row r="617" spans="1:8" s="2" customFormat="1" ht="16.899999999999999" customHeight="1">
      <c r="A617" s="35"/>
      <c r="B617" s="40"/>
      <c r="C617" s="276" t="s">
        <v>184</v>
      </c>
      <c r="D617" s="277" t="s">
        <v>1</v>
      </c>
      <c r="E617" s="278" t="s">
        <v>1</v>
      </c>
      <c r="F617" s="279">
        <v>55.161000000000001</v>
      </c>
      <c r="G617" s="35"/>
      <c r="H617" s="40"/>
    </row>
    <row r="618" spans="1:8" s="2" customFormat="1" ht="16.899999999999999" customHeight="1">
      <c r="A618" s="35"/>
      <c r="B618" s="40"/>
      <c r="C618" s="280" t="s">
        <v>1</v>
      </c>
      <c r="D618" s="280" t="s">
        <v>220</v>
      </c>
      <c r="E618" s="18" t="s">
        <v>1</v>
      </c>
      <c r="F618" s="281">
        <v>0</v>
      </c>
      <c r="G618" s="35"/>
      <c r="H618" s="40"/>
    </row>
    <row r="619" spans="1:8" s="2" customFormat="1" ht="16.899999999999999" customHeight="1">
      <c r="A619" s="35"/>
      <c r="B619" s="40"/>
      <c r="C619" s="280" t="s">
        <v>1</v>
      </c>
      <c r="D619" s="280" t="s">
        <v>324</v>
      </c>
      <c r="E619" s="18" t="s">
        <v>1</v>
      </c>
      <c r="F619" s="281">
        <v>0</v>
      </c>
      <c r="G619" s="35"/>
      <c r="H619" s="40"/>
    </row>
    <row r="620" spans="1:8" s="2" customFormat="1" ht="16.899999999999999" customHeight="1">
      <c r="A620" s="35"/>
      <c r="B620" s="40"/>
      <c r="C620" s="280" t="s">
        <v>184</v>
      </c>
      <c r="D620" s="280" t="s">
        <v>644</v>
      </c>
      <c r="E620" s="18" t="s">
        <v>1</v>
      </c>
      <c r="F620" s="281">
        <v>55.161000000000001</v>
      </c>
      <c r="G620" s="35"/>
      <c r="H620" s="40"/>
    </row>
    <row r="621" spans="1:8" s="2" customFormat="1" ht="16.899999999999999" customHeight="1">
      <c r="A621" s="35"/>
      <c r="B621" s="40"/>
      <c r="C621" s="282" t="s">
        <v>1324</v>
      </c>
      <c r="D621" s="35"/>
      <c r="E621" s="35"/>
      <c r="F621" s="35"/>
      <c r="G621" s="35"/>
      <c r="H621" s="40"/>
    </row>
    <row r="622" spans="1:8" s="2" customFormat="1" ht="16.899999999999999" customHeight="1">
      <c r="A622" s="35"/>
      <c r="B622" s="40"/>
      <c r="C622" s="280" t="s">
        <v>282</v>
      </c>
      <c r="D622" s="280" t="s">
        <v>283</v>
      </c>
      <c r="E622" s="18" t="s">
        <v>229</v>
      </c>
      <c r="F622" s="281">
        <v>55.161000000000001</v>
      </c>
      <c r="G622" s="35"/>
      <c r="H622" s="40"/>
    </row>
    <row r="623" spans="1:8" s="2" customFormat="1" ht="22.5">
      <c r="A623" s="35"/>
      <c r="B623" s="40"/>
      <c r="C623" s="280" t="s">
        <v>327</v>
      </c>
      <c r="D623" s="280" t="s">
        <v>328</v>
      </c>
      <c r="E623" s="18" t="s">
        <v>229</v>
      </c>
      <c r="F623" s="281">
        <v>55.161000000000001</v>
      </c>
      <c r="G623" s="35"/>
      <c r="H623" s="40"/>
    </row>
    <row r="624" spans="1:8" s="2" customFormat="1" ht="16.899999999999999" customHeight="1">
      <c r="A624" s="35"/>
      <c r="B624" s="40"/>
      <c r="C624" s="276" t="s">
        <v>187</v>
      </c>
      <c r="D624" s="277" t="s">
        <v>1</v>
      </c>
      <c r="E624" s="278" t="s">
        <v>1</v>
      </c>
      <c r="F624" s="279">
        <v>21.542000000000002</v>
      </c>
      <c r="G624" s="35"/>
      <c r="H624" s="40"/>
    </row>
    <row r="625" spans="1:8" s="2" customFormat="1" ht="16.899999999999999" customHeight="1">
      <c r="A625" s="35"/>
      <c r="B625" s="40"/>
      <c r="C625" s="280" t="s">
        <v>187</v>
      </c>
      <c r="D625" s="280" t="s">
        <v>1020</v>
      </c>
      <c r="E625" s="18" t="s">
        <v>1</v>
      </c>
      <c r="F625" s="281">
        <v>21.542000000000002</v>
      </c>
      <c r="G625" s="35"/>
      <c r="H625" s="40"/>
    </row>
    <row r="626" spans="1:8" s="2" customFormat="1" ht="16.899999999999999" customHeight="1">
      <c r="A626" s="35"/>
      <c r="B626" s="40"/>
      <c r="C626" s="282" t="s">
        <v>1324</v>
      </c>
      <c r="D626" s="35"/>
      <c r="E626" s="35"/>
      <c r="F626" s="35"/>
      <c r="G626" s="35"/>
      <c r="H626" s="40"/>
    </row>
    <row r="627" spans="1:8" s="2" customFormat="1" ht="16.899999999999999" customHeight="1">
      <c r="A627" s="35"/>
      <c r="B627" s="40"/>
      <c r="C627" s="280" t="s">
        <v>304</v>
      </c>
      <c r="D627" s="280" t="s">
        <v>305</v>
      </c>
      <c r="E627" s="18" t="s">
        <v>229</v>
      </c>
      <c r="F627" s="281">
        <v>21.542000000000002</v>
      </c>
      <c r="G627" s="35"/>
      <c r="H627" s="40"/>
    </row>
    <row r="628" spans="1:8" s="2" customFormat="1" ht="16.899999999999999" customHeight="1">
      <c r="A628" s="35"/>
      <c r="B628" s="40"/>
      <c r="C628" s="280" t="s">
        <v>282</v>
      </c>
      <c r="D628" s="280" t="s">
        <v>283</v>
      </c>
      <c r="E628" s="18" t="s">
        <v>229</v>
      </c>
      <c r="F628" s="281">
        <v>55.161000000000001</v>
      </c>
      <c r="G628" s="35"/>
      <c r="H628" s="40"/>
    </row>
    <row r="629" spans="1:8" s="2" customFormat="1" ht="16.899999999999999" customHeight="1">
      <c r="A629" s="35"/>
      <c r="B629" s="40"/>
      <c r="C629" s="280" t="s">
        <v>318</v>
      </c>
      <c r="D629" s="280" t="s">
        <v>319</v>
      </c>
      <c r="E629" s="18" t="s">
        <v>296</v>
      </c>
      <c r="F629" s="281">
        <v>38.776000000000003</v>
      </c>
      <c r="G629" s="35"/>
      <c r="H629" s="40"/>
    </row>
    <row r="630" spans="1:8" s="2" customFormat="1" ht="16.899999999999999" customHeight="1">
      <c r="A630" s="35"/>
      <c r="B630" s="40"/>
      <c r="C630" s="276" t="s">
        <v>189</v>
      </c>
      <c r="D630" s="277" t="s">
        <v>1</v>
      </c>
      <c r="E630" s="278" t="s">
        <v>1</v>
      </c>
      <c r="F630" s="279">
        <v>26.361999999999998</v>
      </c>
      <c r="G630" s="35"/>
      <c r="H630" s="40"/>
    </row>
    <row r="631" spans="1:8" s="2" customFormat="1" ht="16.899999999999999" customHeight="1">
      <c r="A631" s="35"/>
      <c r="B631" s="40"/>
      <c r="C631" s="280" t="s">
        <v>189</v>
      </c>
      <c r="D631" s="280" t="s">
        <v>1010</v>
      </c>
      <c r="E631" s="18" t="s">
        <v>1</v>
      </c>
      <c r="F631" s="281">
        <v>26.361999999999998</v>
      </c>
      <c r="G631" s="35"/>
      <c r="H631" s="40"/>
    </row>
    <row r="632" spans="1:8" s="2" customFormat="1" ht="16.899999999999999" customHeight="1">
      <c r="A632" s="35"/>
      <c r="B632" s="40"/>
      <c r="C632" s="282" t="s">
        <v>1324</v>
      </c>
      <c r="D632" s="35"/>
      <c r="E632" s="35"/>
      <c r="F632" s="35"/>
      <c r="G632" s="35"/>
      <c r="H632" s="40"/>
    </row>
    <row r="633" spans="1:8" s="2" customFormat="1" ht="22.5">
      <c r="A633" s="35"/>
      <c r="B633" s="40"/>
      <c r="C633" s="280" t="s">
        <v>260</v>
      </c>
      <c r="D633" s="280" t="s">
        <v>261</v>
      </c>
      <c r="E633" s="18" t="s">
        <v>229</v>
      </c>
      <c r="F633" s="281">
        <v>51.43</v>
      </c>
      <c r="G633" s="35"/>
      <c r="H633" s="40"/>
    </row>
    <row r="634" spans="1:8" s="2" customFormat="1" ht="16.899999999999999" customHeight="1">
      <c r="A634" s="35"/>
      <c r="B634" s="40"/>
      <c r="C634" s="280" t="s">
        <v>282</v>
      </c>
      <c r="D634" s="280" t="s">
        <v>283</v>
      </c>
      <c r="E634" s="18" t="s">
        <v>229</v>
      </c>
      <c r="F634" s="281">
        <v>55.161000000000001</v>
      </c>
      <c r="G634" s="35"/>
      <c r="H634" s="40"/>
    </row>
    <row r="635" spans="1:8" s="2" customFormat="1" ht="16.899999999999999" customHeight="1">
      <c r="A635" s="35"/>
      <c r="B635" s="40"/>
      <c r="C635" s="280" t="s">
        <v>312</v>
      </c>
      <c r="D635" s="280" t="s">
        <v>313</v>
      </c>
      <c r="E635" s="18" t="s">
        <v>296</v>
      </c>
      <c r="F635" s="281">
        <v>47.451999999999998</v>
      </c>
      <c r="G635" s="35"/>
      <c r="H635" s="40"/>
    </row>
    <row r="636" spans="1:8" s="2" customFormat="1" ht="16.899999999999999" customHeight="1">
      <c r="A636" s="35"/>
      <c r="B636" s="40"/>
      <c r="C636" s="276" t="s">
        <v>192</v>
      </c>
      <c r="D636" s="277" t="s">
        <v>1</v>
      </c>
      <c r="E636" s="278" t="s">
        <v>1</v>
      </c>
      <c r="F636" s="279">
        <v>51.43</v>
      </c>
      <c r="G636" s="35"/>
      <c r="H636" s="40"/>
    </row>
    <row r="637" spans="1:8" s="2" customFormat="1" ht="16.899999999999999" customHeight="1">
      <c r="A637" s="35"/>
      <c r="B637" s="40"/>
      <c r="C637" s="280" t="s">
        <v>192</v>
      </c>
      <c r="D637" s="280" t="s">
        <v>199</v>
      </c>
      <c r="E637" s="18" t="s">
        <v>1</v>
      </c>
      <c r="F637" s="281">
        <v>51.43</v>
      </c>
      <c r="G637" s="35"/>
      <c r="H637" s="40"/>
    </row>
    <row r="638" spans="1:8" s="2" customFormat="1" ht="16.899999999999999" customHeight="1">
      <c r="A638" s="35"/>
      <c r="B638" s="40"/>
      <c r="C638" s="282" t="s">
        <v>1324</v>
      </c>
      <c r="D638" s="35"/>
      <c r="E638" s="35"/>
      <c r="F638" s="35"/>
      <c r="G638" s="35"/>
      <c r="H638" s="40"/>
    </row>
    <row r="639" spans="1:8" s="2" customFormat="1" ht="22.5">
      <c r="A639" s="35"/>
      <c r="B639" s="40"/>
      <c r="C639" s="280" t="s">
        <v>260</v>
      </c>
      <c r="D639" s="280" t="s">
        <v>261</v>
      </c>
      <c r="E639" s="18" t="s">
        <v>229</v>
      </c>
      <c r="F639" s="281">
        <v>51.43</v>
      </c>
      <c r="G639" s="35"/>
      <c r="H639" s="40"/>
    </row>
    <row r="640" spans="1:8" s="2" customFormat="1" ht="22.5">
      <c r="A640" s="35"/>
      <c r="B640" s="40"/>
      <c r="C640" s="280" t="s">
        <v>249</v>
      </c>
      <c r="D640" s="280" t="s">
        <v>250</v>
      </c>
      <c r="E640" s="18" t="s">
        <v>229</v>
      </c>
      <c r="F640" s="281">
        <v>51.43</v>
      </c>
      <c r="G640" s="35"/>
      <c r="H640" s="40"/>
    </row>
    <row r="641" spans="1:8" s="2" customFormat="1" ht="22.5">
      <c r="A641" s="35"/>
      <c r="B641" s="40"/>
      <c r="C641" s="280" t="s">
        <v>277</v>
      </c>
      <c r="D641" s="280" t="s">
        <v>278</v>
      </c>
      <c r="E641" s="18" t="s">
        <v>229</v>
      </c>
      <c r="F641" s="281">
        <v>39.229999999999997</v>
      </c>
      <c r="G641" s="35"/>
      <c r="H641" s="40"/>
    </row>
    <row r="642" spans="1:8" s="2" customFormat="1" ht="16.899999999999999" customHeight="1">
      <c r="A642" s="35"/>
      <c r="B642" s="40"/>
      <c r="C642" s="280" t="s">
        <v>282</v>
      </c>
      <c r="D642" s="280" t="s">
        <v>283</v>
      </c>
      <c r="E642" s="18" t="s">
        <v>229</v>
      </c>
      <c r="F642" s="281">
        <v>90.66</v>
      </c>
      <c r="G642" s="35"/>
      <c r="H642" s="40"/>
    </row>
    <row r="643" spans="1:8" s="2" customFormat="1" ht="22.5">
      <c r="A643" s="35"/>
      <c r="B643" s="40"/>
      <c r="C643" s="280" t="s">
        <v>294</v>
      </c>
      <c r="D643" s="280" t="s">
        <v>295</v>
      </c>
      <c r="E643" s="18" t="s">
        <v>296</v>
      </c>
      <c r="F643" s="281">
        <v>92.573999999999998</v>
      </c>
      <c r="G643" s="35"/>
      <c r="H643" s="40"/>
    </row>
    <row r="644" spans="1:8" s="2" customFormat="1" ht="16.899999999999999" customHeight="1">
      <c r="A644" s="35"/>
      <c r="B644" s="40"/>
      <c r="C644" s="280" t="s">
        <v>288</v>
      </c>
      <c r="D644" s="280" t="s">
        <v>289</v>
      </c>
      <c r="E644" s="18" t="s">
        <v>229</v>
      </c>
      <c r="F644" s="281">
        <v>90.66</v>
      </c>
      <c r="G644" s="35"/>
      <c r="H644" s="40"/>
    </row>
    <row r="645" spans="1:8" s="2" customFormat="1" ht="16.899999999999999" customHeight="1">
      <c r="A645" s="35"/>
      <c r="B645" s="40"/>
      <c r="C645" s="276" t="s">
        <v>195</v>
      </c>
      <c r="D645" s="277" t="s">
        <v>196</v>
      </c>
      <c r="E645" s="278" t="s">
        <v>1</v>
      </c>
      <c r="F645" s="279">
        <v>31.167999999999999</v>
      </c>
      <c r="G645" s="35"/>
      <c r="H645" s="40"/>
    </row>
    <row r="646" spans="1:8" s="2" customFormat="1" ht="16.899999999999999" customHeight="1">
      <c r="A646" s="35"/>
      <c r="B646" s="40"/>
      <c r="C646" s="280" t="s">
        <v>1</v>
      </c>
      <c r="D646" s="280" t="s">
        <v>220</v>
      </c>
      <c r="E646" s="18" t="s">
        <v>1</v>
      </c>
      <c r="F646" s="281">
        <v>0</v>
      </c>
      <c r="G646" s="35"/>
      <c r="H646" s="40"/>
    </row>
    <row r="647" spans="1:8" s="2" customFormat="1" ht="16.899999999999999" customHeight="1">
      <c r="A647" s="35"/>
      <c r="B647" s="40"/>
      <c r="C647" s="280" t="s">
        <v>1</v>
      </c>
      <c r="D647" s="280" t="s">
        <v>263</v>
      </c>
      <c r="E647" s="18" t="s">
        <v>1</v>
      </c>
      <c r="F647" s="281">
        <v>0</v>
      </c>
      <c r="G647" s="35"/>
      <c r="H647" s="40"/>
    </row>
    <row r="648" spans="1:8" s="2" customFormat="1" ht="16.899999999999999" customHeight="1">
      <c r="A648" s="35"/>
      <c r="B648" s="40"/>
      <c r="C648" s="280" t="s">
        <v>1</v>
      </c>
      <c r="D648" s="280" t="s">
        <v>264</v>
      </c>
      <c r="E648" s="18" t="s">
        <v>1</v>
      </c>
      <c r="F648" s="281">
        <v>0</v>
      </c>
      <c r="G648" s="35"/>
      <c r="H648" s="40"/>
    </row>
    <row r="649" spans="1:8" s="2" customFormat="1" ht="16.899999999999999" customHeight="1">
      <c r="A649" s="35"/>
      <c r="B649" s="40"/>
      <c r="C649" s="280" t="s">
        <v>1</v>
      </c>
      <c r="D649" s="280" t="s">
        <v>1003</v>
      </c>
      <c r="E649" s="18" t="s">
        <v>1</v>
      </c>
      <c r="F649" s="281">
        <v>4.8</v>
      </c>
      <c r="G649" s="35"/>
      <c r="H649" s="40"/>
    </row>
    <row r="650" spans="1:8" s="2" customFormat="1" ht="16.899999999999999" customHeight="1">
      <c r="A650" s="35"/>
      <c r="B650" s="40"/>
      <c r="C650" s="280" t="s">
        <v>1</v>
      </c>
      <c r="D650" s="280" t="s">
        <v>1004</v>
      </c>
      <c r="E650" s="18" t="s">
        <v>1</v>
      </c>
      <c r="F650" s="281">
        <v>2.4</v>
      </c>
      <c r="G650" s="35"/>
      <c r="H650" s="40"/>
    </row>
    <row r="651" spans="1:8" s="2" customFormat="1" ht="16.899999999999999" customHeight="1">
      <c r="A651" s="35"/>
      <c r="B651" s="40"/>
      <c r="C651" s="280" t="s">
        <v>1</v>
      </c>
      <c r="D651" s="280" t="s">
        <v>268</v>
      </c>
      <c r="E651" s="18" t="s">
        <v>1</v>
      </c>
      <c r="F651" s="281">
        <v>0</v>
      </c>
      <c r="G651" s="35"/>
      <c r="H651" s="40"/>
    </row>
    <row r="652" spans="1:8" s="2" customFormat="1" ht="16.899999999999999" customHeight="1">
      <c r="A652" s="35"/>
      <c r="B652" s="40"/>
      <c r="C652" s="280" t="s">
        <v>1</v>
      </c>
      <c r="D652" s="280" t="s">
        <v>1005</v>
      </c>
      <c r="E652" s="18" t="s">
        <v>1</v>
      </c>
      <c r="F652" s="281">
        <v>16</v>
      </c>
      <c r="G652" s="35"/>
      <c r="H652" s="40"/>
    </row>
    <row r="653" spans="1:8" s="2" customFormat="1" ht="16.899999999999999" customHeight="1">
      <c r="A653" s="35"/>
      <c r="B653" s="40"/>
      <c r="C653" s="280" t="s">
        <v>1</v>
      </c>
      <c r="D653" s="280" t="s">
        <v>1006</v>
      </c>
      <c r="E653" s="18" t="s">
        <v>1</v>
      </c>
      <c r="F653" s="281">
        <v>7.2</v>
      </c>
      <c r="G653" s="35"/>
      <c r="H653" s="40"/>
    </row>
    <row r="654" spans="1:8" s="2" customFormat="1" ht="16.899999999999999" customHeight="1">
      <c r="A654" s="35"/>
      <c r="B654" s="40"/>
      <c r="C654" s="280" t="s">
        <v>1</v>
      </c>
      <c r="D654" s="280" t="s">
        <v>635</v>
      </c>
      <c r="E654" s="18" t="s">
        <v>1</v>
      </c>
      <c r="F654" s="281">
        <v>0</v>
      </c>
      <c r="G654" s="35"/>
      <c r="H654" s="40"/>
    </row>
    <row r="655" spans="1:8" s="2" customFormat="1" ht="16.899999999999999" customHeight="1">
      <c r="A655" s="35"/>
      <c r="B655" s="40"/>
      <c r="C655" s="280" t="s">
        <v>1</v>
      </c>
      <c r="D655" s="280" t="s">
        <v>1007</v>
      </c>
      <c r="E655" s="18" t="s">
        <v>1</v>
      </c>
      <c r="F655" s="281">
        <v>0.71099999999999997</v>
      </c>
      <c r="G655" s="35"/>
      <c r="H655" s="40"/>
    </row>
    <row r="656" spans="1:8" s="2" customFormat="1" ht="16.899999999999999" customHeight="1">
      <c r="A656" s="35"/>
      <c r="B656" s="40"/>
      <c r="C656" s="280" t="s">
        <v>568</v>
      </c>
      <c r="D656" s="280" t="s">
        <v>1008</v>
      </c>
      <c r="E656" s="18" t="s">
        <v>1</v>
      </c>
      <c r="F656" s="281">
        <v>5.7000000000000002E-2</v>
      </c>
      <c r="G656" s="35"/>
      <c r="H656" s="40"/>
    </row>
    <row r="657" spans="1:8" s="2" customFormat="1" ht="16.899999999999999" customHeight="1">
      <c r="A657" s="35"/>
      <c r="B657" s="40"/>
      <c r="C657" s="280" t="s">
        <v>195</v>
      </c>
      <c r="D657" s="280" t="s">
        <v>196</v>
      </c>
      <c r="E657" s="18" t="s">
        <v>1</v>
      </c>
      <c r="F657" s="281">
        <v>31.167999999999999</v>
      </c>
      <c r="G657" s="35"/>
      <c r="H657" s="40"/>
    </row>
    <row r="658" spans="1:8" s="2" customFormat="1" ht="16.899999999999999" customHeight="1">
      <c r="A658" s="35"/>
      <c r="B658" s="40"/>
      <c r="C658" s="282" t="s">
        <v>1324</v>
      </c>
      <c r="D658" s="35"/>
      <c r="E658" s="35"/>
      <c r="F658" s="35"/>
      <c r="G658" s="35"/>
      <c r="H658" s="40"/>
    </row>
    <row r="659" spans="1:8" s="2" customFormat="1" ht="22.5">
      <c r="A659" s="35"/>
      <c r="B659" s="40"/>
      <c r="C659" s="280" t="s">
        <v>260</v>
      </c>
      <c r="D659" s="280" t="s">
        <v>261</v>
      </c>
      <c r="E659" s="18" t="s">
        <v>229</v>
      </c>
      <c r="F659" s="281">
        <v>51.43</v>
      </c>
      <c r="G659" s="35"/>
      <c r="H659" s="40"/>
    </row>
    <row r="660" spans="1:8" s="2" customFormat="1" ht="16.899999999999999" customHeight="1">
      <c r="A660" s="35"/>
      <c r="B660" s="40"/>
      <c r="C660" s="280" t="s">
        <v>300</v>
      </c>
      <c r="D660" s="280" t="s">
        <v>301</v>
      </c>
      <c r="E660" s="18" t="s">
        <v>229</v>
      </c>
      <c r="F660" s="281">
        <v>20.262</v>
      </c>
      <c r="G660" s="35"/>
      <c r="H660" s="40"/>
    </row>
    <row r="661" spans="1:8" s="2" customFormat="1" ht="16.899999999999999" customHeight="1">
      <c r="A661" s="35"/>
      <c r="B661" s="40"/>
      <c r="C661" s="276" t="s">
        <v>199</v>
      </c>
      <c r="D661" s="277" t="s">
        <v>1</v>
      </c>
      <c r="E661" s="278" t="s">
        <v>1</v>
      </c>
      <c r="F661" s="279">
        <v>51.43</v>
      </c>
      <c r="G661" s="35"/>
      <c r="H661" s="40"/>
    </row>
    <row r="662" spans="1:8" s="2" customFormat="1" ht="22.5">
      <c r="A662" s="35"/>
      <c r="B662" s="40"/>
      <c r="C662" s="280" t="s">
        <v>1</v>
      </c>
      <c r="D662" s="280" t="s">
        <v>580</v>
      </c>
      <c r="E662" s="18" t="s">
        <v>1</v>
      </c>
      <c r="F662" s="281">
        <v>0</v>
      </c>
      <c r="G662" s="35"/>
      <c r="H662" s="40"/>
    </row>
    <row r="663" spans="1:8" s="2" customFormat="1" ht="16.899999999999999" customHeight="1">
      <c r="A663" s="35"/>
      <c r="B663" s="40"/>
      <c r="C663" s="280" t="s">
        <v>1</v>
      </c>
      <c r="D663" s="280" t="s">
        <v>969</v>
      </c>
      <c r="E663" s="18" t="s">
        <v>1</v>
      </c>
      <c r="F663" s="281">
        <v>6.39</v>
      </c>
      <c r="G663" s="35"/>
      <c r="H663" s="40"/>
    </row>
    <row r="664" spans="1:8" s="2" customFormat="1" ht="16.899999999999999" customHeight="1">
      <c r="A664" s="35"/>
      <c r="B664" s="40"/>
      <c r="C664" s="280" t="s">
        <v>1</v>
      </c>
      <c r="D664" s="280" t="s">
        <v>970</v>
      </c>
      <c r="E664" s="18" t="s">
        <v>1</v>
      </c>
      <c r="F664" s="281">
        <v>7.05</v>
      </c>
      <c r="G664" s="35"/>
      <c r="H664" s="40"/>
    </row>
    <row r="665" spans="1:8" s="2" customFormat="1" ht="16.899999999999999" customHeight="1">
      <c r="A665" s="35"/>
      <c r="B665" s="40"/>
      <c r="C665" s="280" t="s">
        <v>1</v>
      </c>
      <c r="D665" s="280" t="s">
        <v>971</v>
      </c>
      <c r="E665" s="18" t="s">
        <v>1</v>
      </c>
      <c r="F665" s="281">
        <v>6.25</v>
      </c>
      <c r="G665" s="35"/>
      <c r="H665" s="40"/>
    </row>
    <row r="666" spans="1:8" s="2" customFormat="1" ht="16.899999999999999" customHeight="1">
      <c r="A666" s="35"/>
      <c r="B666" s="40"/>
      <c r="C666" s="280" t="s">
        <v>1</v>
      </c>
      <c r="D666" s="280" t="s">
        <v>972</v>
      </c>
      <c r="E666" s="18" t="s">
        <v>1</v>
      </c>
      <c r="F666" s="281">
        <v>6.68</v>
      </c>
      <c r="G666" s="35"/>
      <c r="H666" s="40"/>
    </row>
    <row r="667" spans="1:8" s="2" customFormat="1" ht="16.899999999999999" customHeight="1">
      <c r="A667" s="35"/>
      <c r="B667" s="40"/>
      <c r="C667" s="280" t="s">
        <v>1</v>
      </c>
      <c r="D667" s="280" t="s">
        <v>973</v>
      </c>
      <c r="E667" s="18" t="s">
        <v>1</v>
      </c>
      <c r="F667" s="281">
        <v>4.0999999999999996</v>
      </c>
      <c r="G667" s="35"/>
      <c r="H667" s="40"/>
    </row>
    <row r="668" spans="1:8" s="2" customFormat="1" ht="16.899999999999999" customHeight="1">
      <c r="A668" s="35"/>
      <c r="B668" s="40"/>
      <c r="C668" s="280" t="s">
        <v>1</v>
      </c>
      <c r="D668" s="280" t="s">
        <v>974</v>
      </c>
      <c r="E668" s="18" t="s">
        <v>1</v>
      </c>
      <c r="F668" s="281">
        <v>2.2200000000000002</v>
      </c>
      <c r="G668" s="35"/>
      <c r="H668" s="40"/>
    </row>
    <row r="669" spans="1:8" s="2" customFormat="1" ht="16.899999999999999" customHeight="1">
      <c r="A669" s="35"/>
      <c r="B669" s="40"/>
      <c r="C669" s="280" t="s">
        <v>1</v>
      </c>
      <c r="D669" s="280" t="s">
        <v>975</v>
      </c>
      <c r="E669" s="18" t="s">
        <v>1</v>
      </c>
      <c r="F669" s="281">
        <v>2.92</v>
      </c>
      <c r="G669" s="35"/>
      <c r="H669" s="40"/>
    </row>
    <row r="670" spans="1:8" s="2" customFormat="1" ht="16.899999999999999" customHeight="1">
      <c r="A670" s="35"/>
      <c r="B670" s="40"/>
      <c r="C670" s="280" t="s">
        <v>1</v>
      </c>
      <c r="D670" s="280" t="s">
        <v>976</v>
      </c>
      <c r="E670" s="18" t="s">
        <v>1</v>
      </c>
      <c r="F670" s="281">
        <v>1.26</v>
      </c>
      <c r="G670" s="35"/>
      <c r="H670" s="40"/>
    </row>
    <row r="671" spans="1:8" s="2" customFormat="1" ht="16.899999999999999" customHeight="1">
      <c r="A671" s="35"/>
      <c r="B671" s="40"/>
      <c r="C671" s="280" t="s">
        <v>1</v>
      </c>
      <c r="D671" s="280" t="s">
        <v>977</v>
      </c>
      <c r="E671" s="18" t="s">
        <v>1</v>
      </c>
      <c r="F671" s="281">
        <v>7.22</v>
      </c>
      <c r="G671" s="35"/>
      <c r="H671" s="40"/>
    </row>
    <row r="672" spans="1:8" s="2" customFormat="1" ht="16.899999999999999" customHeight="1">
      <c r="A672" s="35"/>
      <c r="B672" s="40"/>
      <c r="C672" s="280" t="s">
        <v>1</v>
      </c>
      <c r="D672" s="280" t="s">
        <v>978</v>
      </c>
      <c r="E672" s="18" t="s">
        <v>1</v>
      </c>
      <c r="F672" s="281">
        <v>12.44</v>
      </c>
      <c r="G672" s="35"/>
      <c r="H672" s="40"/>
    </row>
    <row r="673" spans="1:8" s="2" customFormat="1" ht="16.899999999999999" customHeight="1">
      <c r="A673" s="35"/>
      <c r="B673" s="40"/>
      <c r="C673" s="280" t="s">
        <v>1</v>
      </c>
      <c r="D673" s="280" t="s">
        <v>979</v>
      </c>
      <c r="E673" s="18" t="s">
        <v>1</v>
      </c>
      <c r="F673" s="281">
        <v>8.81</v>
      </c>
      <c r="G673" s="35"/>
      <c r="H673" s="40"/>
    </row>
    <row r="674" spans="1:8" s="2" customFormat="1" ht="16.899999999999999" customHeight="1">
      <c r="A674" s="35"/>
      <c r="B674" s="40"/>
      <c r="C674" s="280" t="s">
        <v>1</v>
      </c>
      <c r="D674" s="280" t="s">
        <v>980</v>
      </c>
      <c r="E674" s="18" t="s">
        <v>1</v>
      </c>
      <c r="F674" s="281">
        <v>9.23</v>
      </c>
      <c r="G674" s="35"/>
      <c r="H674" s="40"/>
    </row>
    <row r="675" spans="1:8" s="2" customFormat="1" ht="16.899999999999999" customHeight="1">
      <c r="A675" s="35"/>
      <c r="B675" s="40"/>
      <c r="C675" s="280" t="s">
        <v>1</v>
      </c>
      <c r="D675" s="280" t="s">
        <v>981</v>
      </c>
      <c r="E675" s="18" t="s">
        <v>1</v>
      </c>
      <c r="F675" s="281">
        <v>-2.2400000000000002</v>
      </c>
      <c r="G675" s="35"/>
      <c r="H675" s="40"/>
    </row>
    <row r="676" spans="1:8" s="2" customFormat="1" ht="16.899999999999999" customHeight="1">
      <c r="A676" s="35"/>
      <c r="B676" s="40"/>
      <c r="C676" s="280" t="s">
        <v>1</v>
      </c>
      <c r="D676" s="280" t="s">
        <v>982</v>
      </c>
      <c r="E676" s="18" t="s">
        <v>1</v>
      </c>
      <c r="F676" s="281">
        <v>-4.4800000000000004</v>
      </c>
      <c r="G676" s="35"/>
      <c r="H676" s="40"/>
    </row>
    <row r="677" spans="1:8" s="2" customFormat="1" ht="16.899999999999999" customHeight="1">
      <c r="A677" s="35"/>
      <c r="B677" s="40"/>
      <c r="C677" s="280" t="s">
        <v>1</v>
      </c>
      <c r="D677" s="280" t="s">
        <v>983</v>
      </c>
      <c r="E677" s="18" t="s">
        <v>1</v>
      </c>
      <c r="F677" s="281">
        <v>-9.1</v>
      </c>
      <c r="G677" s="35"/>
      <c r="H677" s="40"/>
    </row>
    <row r="678" spans="1:8" s="2" customFormat="1" ht="16.899999999999999" customHeight="1">
      <c r="A678" s="35"/>
      <c r="B678" s="40"/>
      <c r="C678" s="280" t="s">
        <v>1</v>
      </c>
      <c r="D678" s="280" t="s">
        <v>984</v>
      </c>
      <c r="E678" s="18" t="s">
        <v>1</v>
      </c>
      <c r="F678" s="281">
        <v>-7.32</v>
      </c>
      <c r="G678" s="35"/>
      <c r="H678" s="40"/>
    </row>
    <row r="679" spans="1:8" s="2" customFormat="1" ht="16.899999999999999" customHeight="1">
      <c r="A679" s="35"/>
      <c r="B679" s="40"/>
      <c r="C679" s="280" t="s">
        <v>199</v>
      </c>
      <c r="D679" s="280" t="s">
        <v>196</v>
      </c>
      <c r="E679" s="18" t="s">
        <v>1</v>
      </c>
      <c r="F679" s="281">
        <v>51.43</v>
      </c>
      <c r="G679" s="35"/>
      <c r="H679" s="40"/>
    </row>
    <row r="680" spans="1:8" s="2" customFormat="1" ht="16.899999999999999" customHeight="1">
      <c r="A680" s="35"/>
      <c r="B680" s="40"/>
      <c r="C680" s="282" t="s">
        <v>1324</v>
      </c>
      <c r="D680" s="35"/>
      <c r="E680" s="35"/>
      <c r="F680" s="35"/>
      <c r="G680" s="35"/>
      <c r="H680" s="40"/>
    </row>
    <row r="681" spans="1:8" s="2" customFormat="1" ht="22.5">
      <c r="A681" s="35"/>
      <c r="B681" s="40"/>
      <c r="C681" s="280" t="s">
        <v>578</v>
      </c>
      <c r="D681" s="280" t="s">
        <v>579</v>
      </c>
      <c r="E681" s="18" t="s">
        <v>229</v>
      </c>
      <c r="F681" s="281">
        <v>51.43</v>
      </c>
      <c r="G681" s="35"/>
      <c r="H681" s="40"/>
    </row>
    <row r="682" spans="1:8" s="2" customFormat="1" ht="22.5">
      <c r="A682" s="35"/>
      <c r="B682" s="40"/>
      <c r="C682" s="280" t="s">
        <v>260</v>
      </c>
      <c r="D682" s="280" t="s">
        <v>261</v>
      </c>
      <c r="E682" s="18" t="s">
        <v>229</v>
      </c>
      <c r="F682" s="281">
        <v>51.43</v>
      </c>
      <c r="G682" s="35"/>
      <c r="H682" s="40"/>
    </row>
    <row r="683" spans="1:8" s="2" customFormat="1" ht="16.899999999999999" customHeight="1">
      <c r="A683" s="35"/>
      <c r="B683" s="40"/>
      <c r="C683" s="280" t="s">
        <v>300</v>
      </c>
      <c r="D683" s="280" t="s">
        <v>301</v>
      </c>
      <c r="E683" s="18" t="s">
        <v>229</v>
      </c>
      <c r="F683" s="281">
        <v>20.262</v>
      </c>
      <c r="G683" s="35"/>
      <c r="H683" s="40"/>
    </row>
    <row r="684" spans="1:8" s="2" customFormat="1" ht="26.45" customHeight="1">
      <c r="A684" s="35"/>
      <c r="B684" s="40"/>
      <c r="C684" s="275" t="s">
        <v>1331</v>
      </c>
      <c r="D684" s="275" t="s">
        <v>109</v>
      </c>
      <c r="E684" s="35"/>
      <c r="F684" s="35"/>
      <c r="G684" s="35"/>
      <c r="H684" s="40"/>
    </row>
    <row r="685" spans="1:8" s="2" customFormat="1" ht="16.899999999999999" customHeight="1">
      <c r="A685" s="35"/>
      <c r="B685" s="40"/>
      <c r="C685" s="276" t="s">
        <v>171</v>
      </c>
      <c r="D685" s="277" t="s">
        <v>1</v>
      </c>
      <c r="E685" s="278" t="s">
        <v>1</v>
      </c>
      <c r="F685" s="279">
        <v>9.0749999999999993</v>
      </c>
      <c r="G685" s="35"/>
      <c r="H685" s="40"/>
    </row>
    <row r="686" spans="1:8" s="2" customFormat="1" ht="16.899999999999999" customHeight="1">
      <c r="A686" s="35"/>
      <c r="B686" s="40"/>
      <c r="C686" s="280" t="s">
        <v>1</v>
      </c>
      <c r="D686" s="280" t="s">
        <v>220</v>
      </c>
      <c r="E686" s="18" t="s">
        <v>1</v>
      </c>
      <c r="F686" s="281">
        <v>0</v>
      </c>
      <c r="G686" s="35"/>
      <c r="H686" s="40"/>
    </row>
    <row r="687" spans="1:8" s="2" customFormat="1" ht="16.899999999999999" customHeight="1">
      <c r="A687" s="35"/>
      <c r="B687" s="40"/>
      <c r="C687" s="280" t="s">
        <v>1</v>
      </c>
      <c r="D687" s="280" t="s">
        <v>263</v>
      </c>
      <c r="E687" s="18" t="s">
        <v>1</v>
      </c>
      <c r="F687" s="281">
        <v>0</v>
      </c>
      <c r="G687" s="35"/>
      <c r="H687" s="40"/>
    </row>
    <row r="688" spans="1:8" s="2" customFormat="1" ht="16.899999999999999" customHeight="1">
      <c r="A688" s="35"/>
      <c r="B688" s="40"/>
      <c r="C688" s="280" t="s">
        <v>1</v>
      </c>
      <c r="D688" s="280" t="s">
        <v>264</v>
      </c>
      <c r="E688" s="18" t="s">
        <v>1</v>
      </c>
      <c r="F688" s="281">
        <v>0</v>
      </c>
      <c r="G688" s="35"/>
      <c r="H688" s="40"/>
    </row>
    <row r="689" spans="1:8" s="2" customFormat="1" ht="16.899999999999999" customHeight="1">
      <c r="A689" s="35"/>
      <c r="B689" s="40"/>
      <c r="C689" s="280" t="s">
        <v>1</v>
      </c>
      <c r="D689" s="280" t="s">
        <v>1044</v>
      </c>
      <c r="E689" s="18" t="s">
        <v>1</v>
      </c>
      <c r="F689" s="281">
        <v>9.0749999999999993</v>
      </c>
      <c r="G689" s="35"/>
      <c r="H689" s="40"/>
    </row>
    <row r="690" spans="1:8" s="2" customFormat="1" ht="16.899999999999999" customHeight="1">
      <c r="A690" s="35"/>
      <c r="B690" s="40"/>
      <c r="C690" s="280" t="s">
        <v>171</v>
      </c>
      <c r="D690" s="280" t="s">
        <v>267</v>
      </c>
      <c r="E690" s="18" t="s">
        <v>1</v>
      </c>
      <c r="F690" s="281">
        <v>9.0749999999999993</v>
      </c>
      <c r="G690" s="35"/>
      <c r="H690" s="40"/>
    </row>
    <row r="691" spans="1:8" s="2" customFormat="1" ht="16.899999999999999" customHeight="1">
      <c r="A691" s="35"/>
      <c r="B691" s="40"/>
      <c r="C691" s="282" t="s">
        <v>1324</v>
      </c>
      <c r="D691" s="35"/>
      <c r="E691" s="35"/>
      <c r="F691" s="35"/>
      <c r="G691" s="35"/>
      <c r="H691" s="40"/>
    </row>
    <row r="692" spans="1:8" s="2" customFormat="1" ht="22.5">
      <c r="A692" s="35"/>
      <c r="B692" s="40"/>
      <c r="C692" s="280" t="s">
        <v>260</v>
      </c>
      <c r="D692" s="280" t="s">
        <v>261</v>
      </c>
      <c r="E692" s="18" t="s">
        <v>229</v>
      </c>
      <c r="F692" s="281">
        <v>62.68</v>
      </c>
      <c r="G692" s="35"/>
      <c r="H692" s="40"/>
    </row>
    <row r="693" spans="1:8" s="2" customFormat="1" ht="16.899999999999999" customHeight="1">
      <c r="A693" s="35"/>
      <c r="B693" s="40"/>
      <c r="C693" s="280" t="s">
        <v>282</v>
      </c>
      <c r="D693" s="280" t="s">
        <v>283</v>
      </c>
      <c r="E693" s="18" t="s">
        <v>229</v>
      </c>
      <c r="F693" s="281">
        <v>53.386000000000003</v>
      </c>
      <c r="G693" s="35"/>
      <c r="H693" s="40"/>
    </row>
    <row r="694" spans="1:8" s="2" customFormat="1" ht="16.899999999999999" customHeight="1">
      <c r="A694" s="35"/>
      <c r="B694" s="40"/>
      <c r="C694" s="280" t="s">
        <v>339</v>
      </c>
      <c r="D694" s="280" t="s">
        <v>340</v>
      </c>
      <c r="E694" s="18" t="s">
        <v>229</v>
      </c>
      <c r="F694" s="281">
        <v>9.0749999999999993</v>
      </c>
      <c r="G694" s="35"/>
      <c r="H694" s="40"/>
    </row>
    <row r="695" spans="1:8" s="2" customFormat="1" ht="16.899999999999999" customHeight="1">
      <c r="A695" s="35"/>
      <c r="B695" s="40"/>
      <c r="C695" s="276" t="s">
        <v>173</v>
      </c>
      <c r="D695" s="277" t="s">
        <v>174</v>
      </c>
      <c r="E695" s="278" t="s">
        <v>1</v>
      </c>
      <c r="F695" s="279">
        <v>36.299999999999997</v>
      </c>
      <c r="G695" s="35"/>
      <c r="H695" s="40"/>
    </row>
    <row r="696" spans="1:8" s="2" customFormat="1" ht="16.899999999999999" customHeight="1">
      <c r="A696" s="35"/>
      <c r="B696" s="40"/>
      <c r="C696" s="280" t="s">
        <v>1</v>
      </c>
      <c r="D696" s="280" t="s">
        <v>268</v>
      </c>
      <c r="E696" s="18" t="s">
        <v>1</v>
      </c>
      <c r="F696" s="281">
        <v>0</v>
      </c>
      <c r="G696" s="35"/>
      <c r="H696" s="40"/>
    </row>
    <row r="697" spans="1:8" s="2" customFormat="1" ht="16.899999999999999" customHeight="1">
      <c r="A697" s="35"/>
      <c r="B697" s="40"/>
      <c r="C697" s="280" t="s">
        <v>1</v>
      </c>
      <c r="D697" s="280" t="s">
        <v>1045</v>
      </c>
      <c r="E697" s="18" t="s">
        <v>1</v>
      </c>
      <c r="F697" s="281">
        <v>36.299999999999997</v>
      </c>
      <c r="G697" s="35"/>
      <c r="H697" s="40"/>
    </row>
    <row r="698" spans="1:8" s="2" customFormat="1" ht="16.899999999999999" customHeight="1">
      <c r="A698" s="35"/>
      <c r="B698" s="40"/>
      <c r="C698" s="280" t="s">
        <v>173</v>
      </c>
      <c r="D698" s="280" t="s">
        <v>267</v>
      </c>
      <c r="E698" s="18" t="s">
        <v>1</v>
      </c>
      <c r="F698" s="281">
        <v>36.299999999999997</v>
      </c>
      <c r="G698" s="35"/>
      <c r="H698" s="40"/>
    </row>
    <row r="699" spans="1:8" s="2" customFormat="1" ht="16.899999999999999" customHeight="1">
      <c r="A699" s="35"/>
      <c r="B699" s="40"/>
      <c r="C699" s="282" t="s">
        <v>1324</v>
      </c>
      <c r="D699" s="35"/>
      <c r="E699" s="35"/>
      <c r="F699" s="35"/>
      <c r="G699" s="35"/>
      <c r="H699" s="40"/>
    </row>
    <row r="700" spans="1:8" s="2" customFormat="1" ht="22.5">
      <c r="A700" s="35"/>
      <c r="B700" s="40"/>
      <c r="C700" s="280" t="s">
        <v>260</v>
      </c>
      <c r="D700" s="280" t="s">
        <v>261</v>
      </c>
      <c r="E700" s="18" t="s">
        <v>229</v>
      </c>
      <c r="F700" s="281">
        <v>62.68</v>
      </c>
      <c r="G700" s="35"/>
      <c r="H700" s="40"/>
    </row>
    <row r="701" spans="1:8" s="2" customFormat="1" ht="16.899999999999999" customHeight="1">
      <c r="A701" s="35"/>
      <c r="B701" s="40"/>
      <c r="C701" s="280" t="s">
        <v>304</v>
      </c>
      <c r="D701" s="280" t="s">
        <v>305</v>
      </c>
      <c r="E701" s="18" t="s">
        <v>229</v>
      </c>
      <c r="F701" s="281">
        <v>31.768000000000001</v>
      </c>
      <c r="G701" s="35"/>
      <c r="H701" s="40"/>
    </row>
    <row r="702" spans="1:8" s="2" customFormat="1" ht="16.899999999999999" customHeight="1">
      <c r="A702" s="35"/>
      <c r="B702" s="40"/>
      <c r="C702" s="276" t="s">
        <v>178</v>
      </c>
      <c r="D702" s="277" t="s">
        <v>1</v>
      </c>
      <c r="E702" s="278" t="s">
        <v>1</v>
      </c>
      <c r="F702" s="279">
        <v>194.2</v>
      </c>
      <c r="G702" s="35"/>
      <c r="H702" s="40"/>
    </row>
    <row r="703" spans="1:8" s="2" customFormat="1" ht="16.899999999999999" customHeight="1">
      <c r="A703" s="35"/>
      <c r="B703" s="40"/>
      <c r="C703" s="280" t="s">
        <v>1</v>
      </c>
      <c r="D703" s="280" t="s">
        <v>220</v>
      </c>
      <c r="E703" s="18" t="s">
        <v>1</v>
      </c>
      <c r="F703" s="281">
        <v>0</v>
      </c>
      <c r="G703" s="35"/>
      <c r="H703" s="40"/>
    </row>
    <row r="704" spans="1:8" s="2" customFormat="1" ht="16.899999999999999" customHeight="1">
      <c r="A704" s="35"/>
      <c r="B704" s="40"/>
      <c r="C704" s="280" t="s">
        <v>1</v>
      </c>
      <c r="D704" s="280" t="s">
        <v>231</v>
      </c>
      <c r="E704" s="18" t="s">
        <v>1</v>
      </c>
      <c r="F704" s="281">
        <v>0</v>
      </c>
      <c r="G704" s="35"/>
      <c r="H704" s="40"/>
    </row>
    <row r="705" spans="1:8" s="2" customFormat="1" ht="16.899999999999999" customHeight="1">
      <c r="A705" s="35"/>
      <c r="B705" s="40"/>
      <c r="C705" s="280" t="s">
        <v>1</v>
      </c>
      <c r="D705" s="280" t="s">
        <v>1040</v>
      </c>
      <c r="E705" s="18" t="s">
        <v>1</v>
      </c>
      <c r="F705" s="281">
        <v>194.2</v>
      </c>
      <c r="G705" s="35"/>
      <c r="H705" s="40"/>
    </row>
    <row r="706" spans="1:8" s="2" customFormat="1" ht="16.899999999999999" customHeight="1">
      <c r="A706" s="35"/>
      <c r="B706" s="40"/>
      <c r="C706" s="280" t="s">
        <v>178</v>
      </c>
      <c r="D706" s="280" t="s">
        <v>196</v>
      </c>
      <c r="E706" s="18" t="s">
        <v>1</v>
      </c>
      <c r="F706" s="281">
        <v>194.2</v>
      </c>
      <c r="G706" s="35"/>
      <c r="H706" s="40"/>
    </row>
    <row r="707" spans="1:8" s="2" customFormat="1" ht="16.899999999999999" customHeight="1">
      <c r="A707" s="35"/>
      <c r="B707" s="40"/>
      <c r="C707" s="282" t="s">
        <v>1324</v>
      </c>
      <c r="D707" s="35"/>
      <c r="E707" s="35"/>
      <c r="F707" s="35"/>
      <c r="G707" s="35"/>
      <c r="H707" s="40"/>
    </row>
    <row r="708" spans="1:8" s="2" customFormat="1" ht="16.899999999999999" customHeight="1">
      <c r="A708" s="35"/>
      <c r="B708" s="40"/>
      <c r="C708" s="280" t="s">
        <v>240</v>
      </c>
      <c r="D708" s="280" t="s">
        <v>241</v>
      </c>
      <c r="E708" s="18" t="s">
        <v>211</v>
      </c>
      <c r="F708" s="281">
        <v>194.2</v>
      </c>
      <c r="G708" s="35"/>
      <c r="H708" s="40"/>
    </row>
    <row r="709" spans="1:8" s="2" customFormat="1" ht="16.899999999999999" customHeight="1">
      <c r="A709" s="35"/>
      <c r="B709" s="40"/>
      <c r="C709" s="280" t="s">
        <v>245</v>
      </c>
      <c r="D709" s="280" t="s">
        <v>246</v>
      </c>
      <c r="E709" s="18" t="s">
        <v>211</v>
      </c>
      <c r="F709" s="281">
        <v>194.2</v>
      </c>
      <c r="G709" s="35"/>
      <c r="H709" s="40"/>
    </row>
    <row r="710" spans="1:8" s="2" customFormat="1" ht="16.899999999999999" customHeight="1">
      <c r="A710" s="35"/>
      <c r="B710" s="40"/>
      <c r="C710" s="276" t="s">
        <v>180</v>
      </c>
      <c r="D710" s="277" t="s">
        <v>1</v>
      </c>
      <c r="E710" s="278" t="s">
        <v>1</v>
      </c>
      <c r="F710" s="279">
        <v>55</v>
      </c>
      <c r="G710" s="35"/>
      <c r="H710" s="40"/>
    </row>
    <row r="711" spans="1:8" s="2" customFormat="1" ht="16.899999999999999" customHeight="1">
      <c r="A711" s="35"/>
      <c r="B711" s="40"/>
      <c r="C711" s="280" t="s">
        <v>1</v>
      </c>
      <c r="D711" s="280" t="s">
        <v>835</v>
      </c>
      <c r="E711" s="18" t="s">
        <v>1</v>
      </c>
      <c r="F711" s="281">
        <v>0</v>
      </c>
      <c r="G711" s="35"/>
      <c r="H711" s="40"/>
    </row>
    <row r="712" spans="1:8" s="2" customFormat="1" ht="16.899999999999999" customHeight="1">
      <c r="A712" s="35"/>
      <c r="B712" s="40"/>
      <c r="C712" s="280" t="s">
        <v>180</v>
      </c>
      <c r="D712" s="280" t="s">
        <v>1075</v>
      </c>
      <c r="E712" s="18" t="s">
        <v>1</v>
      </c>
      <c r="F712" s="281">
        <v>55</v>
      </c>
      <c r="G712" s="35"/>
      <c r="H712" s="40"/>
    </row>
    <row r="713" spans="1:8" s="2" customFormat="1" ht="16.899999999999999" customHeight="1">
      <c r="A713" s="35"/>
      <c r="B713" s="40"/>
      <c r="C713" s="282" t="s">
        <v>1324</v>
      </c>
      <c r="D713" s="35"/>
      <c r="E713" s="35"/>
      <c r="F713" s="35"/>
      <c r="G713" s="35"/>
      <c r="H713" s="40"/>
    </row>
    <row r="714" spans="1:8" s="2" customFormat="1" ht="16.899999999999999" customHeight="1">
      <c r="A714" s="35"/>
      <c r="B714" s="40"/>
      <c r="C714" s="280" t="s">
        <v>381</v>
      </c>
      <c r="D714" s="280" t="s">
        <v>382</v>
      </c>
      <c r="E714" s="18" t="s">
        <v>334</v>
      </c>
      <c r="F714" s="281">
        <v>55</v>
      </c>
      <c r="G714" s="35"/>
      <c r="H714" s="40"/>
    </row>
    <row r="715" spans="1:8" s="2" customFormat="1" ht="16.899999999999999" customHeight="1">
      <c r="A715" s="35"/>
      <c r="B715" s="40"/>
      <c r="C715" s="280" t="s">
        <v>386</v>
      </c>
      <c r="D715" s="280" t="s">
        <v>387</v>
      </c>
      <c r="E715" s="18" t="s">
        <v>334</v>
      </c>
      <c r="F715" s="281">
        <v>55.825000000000003</v>
      </c>
      <c r="G715" s="35"/>
      <c r="H715" s="40"/>
    </row>
    <row r="716" spans="1:8" s="2" customFormat="1" ht="16.899999999999999" customHeight="1">
      <c r="A716" s="35"/>
      <c r="B716" s="40"/>
      <c r="C716" s="276" t="s">
        <v>184</v>
      </c>
      <c r="D716" s="277" t="s">
        <v>1</v>
      </c>
      <c r="E716" s="278" t="s">
        <v>1</v>
      </c>
      <c r="F716" s="279">
        <v>53.386000000000003</v>
      </c>
      <c r="G716" s="35"/>
      <c r="H716" s="40"/>
    </row>
    <row r="717" spans="1:8" s="2" customFormat="1" ht="16.899999999999999" customHeight="1">
      <c r="A717" s="35"/>
      <c r="B717" s="40"/>
      <c r="C717" s="280" t="s">
        <v>1</v>
      </c>
      <c r="D717" s="280" t="s">
        <v>220</v>
      </c>
      <c r="E717" s="18" t="s">
        <v>1</v>
      </c>
      <c r="F717" s="281">
        <v>0</v>
      </c>
      <c r="G717" s="35"/>
      <c r="H717" s="40"/>
    </row>
    <row r="718" spans="1:8" s="2" customFormat="1" ht="16.899999999999999" customHeight="1">
      <c r="A718" s="35"/>
      <c r="B718" s="40"/>
      <c r="C718" s="280" t="s">
        <v>1</v>
      </c>
      <c r="D718" s="280" t="s">
        <v>324</v>
      </c>
      <c r="E718" s="18" t="s">
        <v>1</v>
      </c>
      <c r="F718" s="281">
        <v>0</v>
      </c>
      <c r="G718" s="35"/>
      <c r="H718" s="40"/>
    </row>
    <row r="719" spans="1:8" s="2" customFormat="1" ht="16.899999999999999" customHeight="1">
      <c r="A719" s="35"/>
      <c r="B719" s="40"/>
      <c r="C719" s="280" t="s">
        <v>184</v>
      </c>
      <c r="D719" s="280" t="s">
        <v>325</v>
      </c>
      <c r="E719" s="18" t="s">
        <v>1</v>
      </c>
      <c r="F719" s="281">
        <v>53.386000000000003</v>
      </c>
      <c r="G719" s="35"/>
      <c r="H719" s="40"/>
    </row>
    <row r="720" spans="1:8" s="2" customFormat="1" ht="16.899999999999999" customHeight="1">
      <c r="A720" s="35"/>
      <c r="B720" s="40"/>
      <c r="C720" s="282" t="s">
        <v>1324</v>
      </c>
      <c r="D720" s="35"/>
      <c r="E720" s="35"/>
      <c r="F720" s="35"/>
      <c r="G720" s="35"/>
      <c r="H720" s="40"/>
    </row>
    <row r="721" spans="1:8" s="2" customFormat="1" ht="16.899999999999999" customHeight="1">
      <c r="A721" s="35"/>
      <c r="B721" s="40"/>
      <c r="C721" s="280" t="s">
        <v>282</v>
      </c>
      <c r="D721" s="280" t="s">
        <v>283</v>
      </c>
      <c r="E721" s="18" t="s">
        <v>229</v>
      </c>
      <c r="F721" s="281">
        <v>53.386000000000003</v>
      </c>
      <c r="G721" s="35"/>
      <c r="H721" s="40"/>
    </row>
    <row r="722" spans="1:8" s="2" customFormat="1" ht="22.5">
      <c r="A722" s="35"/>
      <c r="B722" s="40"/>
      <c r="C722" s="280" t="s">
        <v>327</v>
      </c>
      <c r="D722" s="280" t="s">
        <v>328</v>
      </c>
      <c r="E722" s="18" t="s">
        <v>229</v>
      </c>
      <c r="F722" s="281">
        <v>53.386000000000003</v>
      </c>
      <c r="G722" s="35"/>
      <c r="H722" s="40"/>
    </row>
    <row r="723" spans="1:8" s="2" customFormat="1" ht="16.899999999999999" customHeight="1">
      <c r="A723" s="35"/>
      <c r="B723" s="40"/>
      <c r="C723" s="276" t="s">
        <v>187</v>
      </c>
      <c r="D723" s="277" t="s">
        <v>1</v>
      </c>
      <c r="E723" s="278" t="s">
        <v>1</v>
      </c>
      <c r="F723" s="279">
        <v>31.768000000000001</v>
      </c>
      <c r="G723" s="35"/>
      <c r="H723" s="40"/>
    </row>
    <row r="724" spans="1:8" s="2" customFormat="1" ht="16.899999999999999" customHeight="1">
      <c r="A724" s="35"/>
      <c r="B724" s="40"/>
      <c r="C724" s="280" t="s">
        <v>187</v>
      </c>
      <c r="D724" s="280" t="s">
        <v>1055</v>
      </c>
      <c r="E724" s="18" t="s">
        <v>1</v>
      </c>
      <c r="F724" s="281">
        <v>31.768000000000001</v>
      </c>
      <c r="G724" s="35"/>
      <c r="H724" s="40"/>
    </row>
    <row r="725" spans="1:8" s="2" customFormat="1" ht="16.899999999999999" customHeight="1">
      <c r="A725" s="35"/>
      <c r="B725" s="40"/>
      <c r="C725" s="282" t="s">
        <v>1324</v>
      </c>
      <c r="D725" s="35"/>
      <c r="E725" s="35"/>
      <c r="F725" s="35"/>
      <c r="G725" s="35"/>
      <c r="H725" s="40"/>
    </row>
    <row r="726" spans="1:8" s="2" customFormat="1" ht="16.899999999999999" customHeight="1">
      <c r="A726" s="35"/>
      <c r="B726" s="40"/>
      <c r="C726" s="280" t="s">
        <v>304</v>
      </c>
      <c r="D726" s="280" t="s">
        <v>305</v>
      </c>
      <c r="E726" s="18" t="s">
        <v>229</v>
      </c>
      <c r="F726" s="281">
        <v>31.768000000000001</v>
      </c>
      <c r="G726" s="35"/>
      <c r="H726" s="40"/>
    </row>
    <row r="727" spans="1:8" s="2" customFormat="1" ht="16.899999999999999" customHeight="1">
      <c r="A727" s="35"/>
      <c r="B727" s="40"/>
      <c r="C727" s="280" t="s">
        <v>282</v>
      </c>
      <c r="D727" s="280" t="s">
        <v>283</v>
      </c>
      <c r="E727" s="18" t="s">
        <v>229</v>
      </c>
      <c r="F727" s="281">
        <v>53.386000000000003</v>
      </c>
      <c r="G727" s="35"/>
      <c r="H727" s="40"/>
    </row>
    <row r="728" spans="1:8" s="2" customFormat="1" ht="16.899999999999999" customHeight="1">
      <c r="A728" s="35"/>
      <c r="B728" s="40"/>
      <c r="C728" s="280" t="s">
        <v>318</v>
      </c>
      <c r="D728" s="280" t="s">
        <v>319</v>
      </c>
      <c r="E728" s="18" t="s">
        <v>296</v>
      </c>
      <c r="F728" s="281">
        <v>57.182000000000002</v>
      </c>
      <c r="G728" s="35"/>
      <c r="H728" s="40"/>
    </row>
    <row r="729" spans="1:8" s="2" customFormat="1" ht="16.899999999999999" customHeight="1">
      <c r="A729" s="35"/>
      <c r="B729" s="40"/>
      <c r="C729" s="276" t="s">
        <v>189</v>
      </c>
      <c r="D729" s="277" t="s">
        <v>1</v>
      </c>
      <c r="E729" s="278" t="s">
        <v>1</v>
      </c>
      <c r="F729" s="279">
        <v>12.542999999999999</v>
      </c>
      <c r="G729" s="35"/>
      <c r="H729" s="40"/>
    </row>
    <row r="730" spans="1:8" s="2" customFormat="1" ht="16.899999999999999" customHeight="1">
      <c r="A730" s="35"/>
      <c r="B730" s="40"/>
      <c r="C730" s="280" t="s">
        <v>189</v>
      </c>
      <c r="D730" s="280" t="s">
        <v>1049</v>
      </c>
      <c r="E730" s="18" t="s">
        <v>1</v>
      </c>
      <c r="F730" s="281">
        <v>12.542999999999999</v>
      </c>
      <c r="G730" s="35"/>
      <c r="H730" s="40"/>
    </row>
    <row r="731" spans="1:8" s="2" customFormat="1" ht="16.899999999999999" customHeight="1">
      <c r="A731" s="35"/>
      <c r="B731" s="40"/>
      <c r="C731" s="282" t="s">
        <v>1324</v>
      </c>
      <c r="D731" s="35"/>
      <c r="E731" s="35"/>
      <c r="F731" s="35"/>
      <c r="G731" s="35"/>
      <c r="H731" s="40"/>
    </row>
    <row r="732" spans="1:8" s="2" customFormat="1" ht="22.5">
      <c r="A732" s="35"/>
      <c r="B732" s="40"/>
      <c r="C732" s="280" t="s">
        <v>260</v>
      </c>
      <c r="D732" s="280" t="s">
        <v>261</v>
      </c>
      <c r="E732" s="18" t="s">
        <v>229</v>
      </c>
      <c r="F732" s="281">
        <v>62.68</v>
      </c>
      <c r="G732" s="35"/>
      <c r="H732" s="40"/>
    </row>
    <row r="733" spans="1:8" s="2" customFormat="1" ht="16.899999999999999" customHeight="1">
      <c r="A733" s="35"/>
      <c r="B733" s="40"/>
      <c r="C733" s="280" t="s">
        <v>282</v>
      </c>
      <c r="D733" s="280" t="s">
        <v>283</v>
      </c>
      <c r="E733" s="18" t="s">
        <v>229</v>
      </c>
      <c r="F733" s="281">
        <v>53.386000000000003</v>
      </c>
      <c r="G733" s="35"/>
      <c r="H733" s="40"/>
    </row>
    <row r="734" spans="1:8" s="2" customFormat="1" ht="16.899999999999999" customHeight="1">
      <c r="A734" s="35"/>
      <c r="B734" s="40"/>
      <c r="C734" s="280" t="s">
        <v>312</v>
      </c>
      <c r="D734" s="280" t="s">
        <v>313</v>
      </c>
      <c r="E734" s="18" t="s">
        <v>296</v>
      </c>
      <c r="F734" s="281">
        <v>22.577000000000002</v>
      </c>
      <c r="G734" s="35"/>
      <c r="H734" s="40"/>
    </row>
    <row r="735" spans="1:8" s="2" customFormat="1" ht="16.899999999999999" customHeight="1">
      <c r="A735" s="35"/>
      <c r="B735" s="40"/>
      <c r="C735" s="276" t="s">
        <v>192</v>
      </c>
      <c r="D735" s="277" t="s">
        <v>1</v>
      </c>
      <c r="E735" s="278" t="s">
        <v>1</v>
      </c>
      <c r="F735" s="279">
        <v>62.68</v>
      </c>
      <c r="G735" s="35"/>
      <c r="H735" s="40"/>
    </row>
    <row r="736" spans="1:8" s="2" customFormat="1" ht="16.899999999999999" customHeight="1">
      <c r="A736" s="35"/>
      <c r="B736" s="40"/>
      <c r="C736" s="280" t="s">
        <v>192</v>
      </c>
      <c r="D736" s="280" t="s">
        <v>1050</v>
      </c>
      <c r="E736" s="18" t="s">
        <v>1</v>
      </c>
      <c r="F736" s="281">
        <v>62.68</v>
      </c>
      <c r="G736" s="35"/>
      <c r="H736" s="40"/>
    </row>
    <row r="737" spans="1:8" s="2" customFormat="1" ht="16.899999999999999" customHeight="1">
      <c r="A737" s="35"/>
      <c r="B737" s="40"/>
      <c r="C737" s="282" t="s">
        <v>1324</v>
      </c>
      <c r="D737" s="35"/>
      <c r="E737" s="35"/>
      <c r="F737" s="35"/>
      <c r="G737" s="35"/>
      <c r="H737" s="40"/>
    </row>
    <row r="738" spans="1:8" s="2" customFormat="1" ht="22.5">
      <c r="A738" s="35"/>
      <c r="B738" s="40"/>
      <c r="C738" s="280" t="s">
        <v>260</v>
      </c>
      <c r="D738" s="280" t="s">
        <v>261</v>
      </c>
      <c r="E738" s="18" t="s">
        <v>229</v>
      </c>
      <c r="F738" s="281">
        <v>62.68</v>
      </c>
      <c r="G738" s="35"/>
      <c r="H738" s="40"/>
    </row>
    <row r="739" spans="1:8" s="2" customFormat="1" ht="22.5">
      <c r="A739" s="35"/>
      <c r="B739" s="40"/>
      <c r="C739" s="280" t="s">
        <v>249</v>
      </c>
      <c r="D739" s="280" t="s">
        <v>250</v>
      </c>
      <c r="E739" s="18" t="s">
        <v>229</v>
      </c>
      <c r="F739" s="281">
        <v>92.93</v>
      </c>
      <c r="G739" s="35"/>
      <c r="H739" s="40"/>
    </row>
    <row r="740" spans="1:8" s="2" customFormat="1" ht="22.5">
      <c r="A740" s="35"/>
      <c r="B740" s="40"/>
      <c r="C740" s="280" t="s">
        <v>277</v>
      </c>
      <c r="D740" s="280" t="s">
        <v>278</v>
      </c>
      <c r="E740" s="18" t="s">
        <v>229</v>
      </c>
      <c r="F740" s="281">
        <v>62.68</v>
      </c>
      <c r="G740" s="35"/>
      <c r="H740" s="40"/>
    </row>
    <row r="741" spans="1:8" s="2" customFormat="1" ht="16.899999999999999" customHeight="1">
      <c r="A741" s="35"/>
      <c r="B741" s="40"/>
      <c r="C741" s="280" t="s">
        <v>282</v>
      </c>
      <c r="D741" s="280" t="s">
        <v>283</v>
      </c>
      <c r="E741" s="18" t="s">
        <v>229</v>
      </c>
      <c r="F741" s="281">
        <v>155.61000000000001</v>
      </c>
      <c r="G741" s="35"/>
      <c r="H741" s="40"/>
    </row>
    <row r="742" spans="1:8" s="2" customFormat="1" ht="22.5">
      <c r="A742" s="35"/>
      <c r="B742" s="40"/>
      <c r="C742" s="280" t="s">
        <v>294</v>
      </c>
      <c r="D742" s="280" t="s">
        <v>295</v>
      </c>
      <c r="E742" s="18" t="s">
        <v>296</v>
      </c>
      <c r="F742" s="281">
        <v>112.824</v>
      </c>
      <c r="G742" s="35"/>
      <c r="H742" s="40"/>
    </row>
    <row r="743" spans="1:8" s="2" customFormat="1" ht="16.899999999999999" customHeight="1">
      <c r="A743" s="35"/>
      <c r="B743" s="40"/>
      <c r="C743" s="280" t="s">
        <v>288</v>
      </c>
      <c r="D743" s="280" t="s">
        <v>289</v>
      </c>
      <c r="E743" s="18" t="s">
        <v>229</v>
      </c>
      <c r="F743" s="281">
        <v>155.61000000000001</v>
      </c>
      <c r="G743" s="35"/>
      <c r="H743" s="40"/>
    </row>
    <row r="744" spans="1:8" s="2" customFormat="1" ht="16.899999999999999" customHeight="1">
      <c r="A744" s="35"/>
      <c r="B744" s="40"/>
      <c r="C744" s="276" t="s">
        <v>195</v>
      </c>
      <c r="D744" s="277" t="s">
        <v>196</v>
      </c>
      <c r="E744" s="278" t="s">
        <v>1</v>
      </c>
      <c r="F744" s="279">
        <v>50.137</v>
      </c>
      <c r="G744" s="35"/>
      <c r="H744" s="40"/>
    </row>
    <row r="745" spans="1:8" s="2" customFormat="1" ht="16.899999999999999" customHeight="1">
      <c r="A745" s="35"/>
      <c r="B745" s="40"/>
      <c r="C745" s="280" t="s">
        <v>1</v>
      </c>
      <c r="D745" s="280" t="s">
        <v>220</v>
      </c>
      <c r="E745" s="18" t="s">
        <v>1</v>
      </c>
      <c r="F745" s="281">
        <v>0</v>
      </c>
      <c r="G745" s="35"/>
      <c r="H745" s="40"/>
    </row>
    <row r="746" spans="1:8" s="2" customFormat="1" ht="16.899999999999999" customHeight="1">
      <c r="A746" s="35"/>
      <c r="B746" s="40"/>
      <c r="C746" s="280" t="s">
        <v>1</v>
      </c>
      <c r="D746" s="280" t="s">
        <v>263</v>
      </c>
      <c r="E746" s="18" t="s">
        <v>1</v>
      </c>
      <c r="F746" s="281">
        <v>0</v>
      </c>
      <c r="G746" s="35"/>
      <c r="H746" s="40"/>
    </row>
    <row r="747" spans="1:8" s="2" customFormat="1" ht="16.899999999999999" customHeight="1">
      <c r="A747" s="35"/>
      <c r="B747" s="40"/>
      <c r="C747" s="280" t="s">
        <v>1</v>
      </c>
      <c r="D747" s="280" t="s">
        <v>264</v>
      </c>
      <c r="E747" s="18" t="s">
        <v>1</v>
      </c>
      <c r="F747" s="281">
        <v>0</v>
      </c>
      <c r="G747" s="35"/>
      <c r="H747" s="40"/>
    </row>
    <row r="748" spans="1:8" s="2" customFormat="1" ht="16.899999999999999" customHeight="1">
      <c r="A748" s="35"/>
      <c r="B748" s="40"/>
      <c r="C748" s="280" t="s">
        <v>1</v>
      </c>
      <c r="D748" s="280" t="s">
        <v>1044</v>
      </c>
      <c r="E748" s="18" t="s">
        <v>1</v>
      </c>
      <c r="F748" s="281">
        <v>9.0749999999999993</v>
      </c>
      <c r="G748" s="35"/>
      <c r="H748" s="40"/>
    </row>
    <row r="749" spans="1:8" s="2" customFormat="1" ht="16.899999999999999" customHeight="1">
      <c r="A749" s="35"/>
      <c r="B749" s="40"/>
      <c r="C749" s="280" t="s">
        <v>1</v>
      </c>
      <c r="D749" s="280" t="s">
        <v>268</v>
      </c>
      <c r="E749" s="18" t="s">
        <v>1</v>
      </c>
      <c r="F749" s="281">
        <v>0</v>
      </c>
      <c r="G749" s="35"/>
      <c r="H749" s="40"/>
    </row>
    <row r="750" spans="1:8" s="2" customFormat="1" ht="16.899999999999999" customHeight="1">
      <c r="A750" s="35"/>
      <c r="B750" s="40"/>
      <c r="C750" s="280" t="s">
        <v>1</v>
      </c>
      <c r="D750" s="280" t="s">
        <v>1045</v>
      </c>
      <c r="E750" s="18" t="s">
        <v>1</v>
      </c>
      <c r="F750" s="281">
        <v>36.299999999999997</v>
      </c>
      <c r="G750" s="35"/>
      <c r="H750" s="40"/>
    </row>
    <row r="751" spans="1:8" s="2" customFormat="1" ht="16.899999999999999" customHeight="1">
      <c r="A751" s="35"/>
      <c r="B751" s="40"/>
      <c r="C751" s="280" t="s">
        <v>1</v>
      </c>
      <c r="D751" s="280" t="s">
        <v>271</v>
      </c>
      <c r="E751" s="18" t="s">
        <v>1</v>
      </c>
      <c r="F751" s="281">
        <v>0</v>
      </c>
      <c r="G751" s="35"/>
      <c r="H751" s="40"/>
    </row>
    <row r="752" spans="1:8" s="2" customFormat="1" ht="16.899999999999999" customHeight="1">
      <c r="A752" s="35"/>
      <c r="B752" s="40"/>
      <c r="C752" s="280" t="s">
        <v>1</v>
      </c>
      <c r="D752" s="280" t="s">
        <v>1046</v>
      </c>
      <c r="E752" s="18" t="s">
        <v>1</v>
      </c>
      <c r="F752" s="281">
        <v>3.9340000000000002</v>
      </c>
      <c r="G752" s="35"/>
      <c r="H752" s="40"/>
    </row>
    <row r="753" spans="1:8" s="2" customFormat="1" ht="16.899999999999999" customHeight="1">
      <c r="A753" s="35"/>
      <c r="B753" s="40"/>
      <c r="C753" s="280" t="s">
        <v>1</v>
      </c>
      <c r="D753" s="280" t="s">
        <v>1047</v>
      </c>
      <c r="E753" s="18" t="s">
        <v>1</v>
      </c>
      <c r="F753" s="281">
        <v>0.82799999999999996</v>
      </c>
      <c r="G753" s="35"/>
      <c r="H753" s="40"/>
    </row>
    <row r="754" spans="1:8" s="2" customFormat="1" ht="16.899999999999999" customHeight="1">
      <c r="A754" s="35"/>
      <c r="B754" s="40"/>
      <c r="C754" s="280" t="s">
        <v>195</v>
      </c>
      <c r="D754" s="280" t="s">
        <v>196</v>
      </c>
      <c r="E754" s="18" t="s">
        <v>1</v>
      </c>
      <c r="F754" s="281">
        <v>50.137</v>
      </c>
      <c r="G754" s="35"/>
      <c r="H754" s="40"/>
    </row>
    <row r="755" spans="1:8" s="2" customFormat="1" ht="16.899999999999999" customHeight="1">
      <c r="A755" s="35"/>
      <c r="B755" s="40"/>
      <c r="C755" s="282" t="s">
        <v>1324</v>
      </c>
      <c r="D755" s="35"/>
      <c r="E755" s="35"/>
      <c r="F755" s="35"/>
      <c r="G755" s="35"/>
      <c r="H755" s="40"/>
    </row>
    <row r="756" spans="1:8" s="2" customFormat="1" ht="22.5">
      <c r="A756" s="35"/>
      <c r="B756" s="40"/>
      <c r="C756" s="280" t="s">
        <v>260</v>
      </c>
      <c r="D756" s="280" t="s">
        <v>261</v>
      </c>
      <c r="E756" s="18" t="s">
        <v>229</v>
      </c>
      <c r="F756" s="281">
        <v>62.68</v>
      </c>
      <c r="G756" s="35"/>
      <c r="H756" s="40"/>
    </row>
    <row r="757" spans="1:8" s="2" customFormat="1" ht="16.899999999999999" customHeight="1">
      <c r="A757" s="35"/>
      <c r="B757" s="40"/>
      <c r="C757" s="280" t="s">
        <v>300</v>
      </c>
      <c r="D757" s="280" t="s">
        <v>301</v>
      </c>
      <c r="E757" s="18" t="s">
        <v>229</v>
      </c>
      <c r="F757" s="281">
        <v>42.792999999999999</v>
      </c>
      <c r="G757" s="35"/>
      <c r="H757" s="40"/>
    </row>
    <row r="758" spans="1:8" s="2" customFormat="1" ht="16.899999999999999" customHeight="1">
      <c r="A758" s="35"/>
      <c r="B758" s="40"/>
      <c r="C758" s="276" t="s">
        <v>701</v>
      </c>
      <c r="D758" s="277" t="s">
        <v>1</v>
      </c>
      <c r="E758" s="278" t="s">
        <v>1</v>
      </c>
      <c r="F758" s="279">
        <v>30.25</v>
      </c>
      <c r="G758" s="35"/>
      <c r="H758" s="40"/>
    </row>
    <row r="759" spans="1:8" s="2" customFormat="1" ht="16.899999999999999" customHeight="1">
      <c r="A759" s="35"/>
      <c r="B759" s="40"/>
      <c r="C759" s="280" t="s">
        <v>701</v>
      </c>
      <c r="D759" s="280" t="s">
        <v>1048</v>
      </c>
      <c r="E759" s="18" t="s">
        <v>1</v>
      </c>
      <c r="F759" s="281">
        <v>30.25</v>
      </c>
      <c r="G759" s="35"/>
      <c r="H759" s="40"/>
    </row>
    <row r="760" spans="1:8" s="2" customFormat="1" ht="16.899999999999999" customHeight="1">
      <c r="A760" s="35"/>
      <c r="B760" s="40"/>
      <c r="C760" s="282" t="s">
        <v>1324</v>
      </c>
      <c r="D760" s="35"/>
      <c r="E760" s="35"/>
      <c r="F760" s="35"/>
      <c r="G760" s="35"/>
      <c r="H760" s="40"/>
    </row>
    <row r="761" spans="1:8" s="2" customFormat="1" ht="22.5">
      <c r="A761" s="35"/>
      <c r="B761" s="40"/>
      <c r="C761" s="280" t="s">
        <v>260</v>
      </c>
      <c r="D761" s="280" t="s">
        <v>261</v>
      </c>
      <c r="E761" s="18" t="s">
        <v>229</v>
      </c>
      <c r="F761" s="281">
        <v>62.68</v>
      </c>
      <c r="G761" s="35"/>
      <c r="H761" s="40"/>
    </row>
    <row r="762" spans="1:8" s="2" customFormat="1" ht="22.5">
      <c r="A762" s="35"/>
      <c r="B762" s="40"/>
      <c r="C762" s="280" t="s">
        <v>249</v>
      </c>
      <c r="D762" s="280" t="s">
        <v>250</v>
      </c>
      <c r="E762" s="18" t="s">
        <v>229</v>
      </c>
      <c r="F762" s="281">
        <v>92.93</v>
      </c>
      <c r="G762" s="35"/>
      <c r="H762" s="40"/>
    </row>
    <row r="763" spans="1:8" s="2" customFormat="1" ht="16.899999999999999" customHeight="1">
      <c r="A763" s="35"/>
      <c r="B763" s="40"/>
      <c r="C763" s="280" t="s">
        <v>282</v>
      </c>
      <c r="D763" s="280" t="s">
        <v>283</v>
      </c>
      <c r="E763" s="18" t="s">
        <v>229</v>
      </c>
      <c r="F763" s="281">
        <v>155.61000000000001</v>
      </c>
      <c r="G763" s="35"/>
      <c r="H763" s="40"/>
    </row>
    <row r="764" spans="1:8" s="2" customFormat="1" ht="16.899999999999999" customHeight="1">
      <c r="A764" s="35"/>
      <c r="B764" s="40"/>
      <c r="C764" s="280" t="s">
        <v>288</v>
      </c>
      <c r="D764" s="280" t="s">
        <v>289</v>
      </c>
      <c r="E764" s="18" t="s">
        <v>229</v>
      </c>
      <c r="F764" s="281">
        <v>155.61000000000001</v>
      </c>
      <c r="G764" s="35"/>
      <c r="H764" s="40"/>
    </row>
    <row r="765" spans="1:8" s="2" customFormat="1" ht="16.899999999999999" customHeight="1">
      <c r="A765" s="35"/>
      <c r="B765" s="40"/>
      <c r="C765" s="276" t="s">
        <v>199</v>
      </c>
      <c r="D765" s="277" t="s">
        <v>1</v>
      </c>
      <c r="E765" s="278" t="s">
        <v>1</v>
      </c>
      <c r="F765" s="279">
        <v>92.93</v>
      </c>
      <c r="G765" s="35"/>
      <c r="H765" s="40"/>
    </row>
    <row r="766" spans="1:8" s="2" customFormat="1" ht="16.899999999999999" customHeight="1">
      <c r="A766" s="35"/>
      <c r="B766" s="40"/>
      <c r="C766" s="280" t="s">
        <v>1</v>
      </c>
      <c r="D766" s="280" t="s">
        <v>220</v>
      </c>
      <c r="E766" s="18" t="s">
        <v>1</v>
      </c>
      <c r="F766" s="281">
        <v>0</v>
      </c>
      <c r="G766" s="35"/>
      <c r="H766" s="40"/>
    </row>
    <row r="767" spans="1:8" s="2" customFormat="1" ht="16.899999999999999" customHeight="1">
      <c r="A767" s="35"/>
      <c r="B767" s="40"/>
      <c r="C767" s="280" t="s">
        <v>1</v>
      </c>
      <c r="D767" s="280" t="s">
        <v>231</v>
      </c>
      <c r="E767" s="18" t="s">
        <v>1</v>
      </c>
      <c r="F767" s="281">
        <v>0</v>
      </c>
      <c r="G767" s="35"/>
      <c r="H767" s="40"/>
    </row>
    <row r="768" spans="1:8" s="2" customFormat="1" ht="16.899999999999999" customHeight="1">
      <c r="A768" s="35"/>
      <c r="B768" s="40"/>
      <c r="C768" s="280" t="s">
        <v>1</v>
      </c>
      <c r="D768" s="280" t="s">
        <v>1036</v>
      </c>
      <c r="E768" s="18" t="s">
        <v>1</v>
      </c>
      <c r="F768" s="281">
        <v>111</v>
      </c>
      <c r="G768" s="35"/>
      <c r="H768" s="40"/>
    </row>
    <row r="769" spans="1:8" s="2" customFormat="1" ht="16.899999999999999" customHeight="1">
      <c r="A769" s="35"/>
      <c r="B769" s="40"/>
      <c r="C769" s="280" t="s">
        <v>1</v>
      </c>
      <c r="D769" s="280" t="s">
        <v>233</v>
      </c>
      <c r="E769" s="18" t="s">
        <v>1</v>
      </c>
      <c r="F769" s="281">
        <v>0</v>
      </c>
      <c r="G769" s="35"/>
      <c r="H769" s="40"/>
    </row>
    <row r="770" spans="1:8" s="2" customFormat="1" ht="16.899999999999999" customHeight="1">
      <c r="A770" s="35"/>
      <c r="B770" s="40"/>
      <c r="C770" s="280" t="s">
        <v>1</v>
      </c>
      <c r="D770" s="280" t="s">
        <v>1037</v>
      </c>
      <c r="E770" s="18" t="s">
        <v>1</v>
      </c>
      <c r="F770" s="281">
        <v>12.18</v>
      </c>
      <c r="G770" s="35"/>
      <c r="H770" s="40"/>
    </row>
    <row r="771" spans="1:8" s="2" customFormat="1" ht="16.899999999999999" customHeight="1">
      <c r="A771" s="35"/>
      <c r="B771" s="40"/>
      <c r="C771" s="280" t="s">
        <v>1</v>
      </c>
      <c r="D771" s="280" t="s">
        <v>1038</v>
      </c>
      <c r="E771" s="18" t="s">
        <v>1</v>
      </c>
      <c r="F771" s="281">
        <v>-21.175000000000001</v>
      </c>
      <c r="G771" s="35"/>
      <c r="H771" s="40"/>
    </row>
    <row r="772" spans="1:8" s="2" customFormat="1" ht="16.899999999999999" customHeight="1">
      <c r="A772" s="35"/>
      <c r="B772" s="40"/>
      <c r="C772" s="280" t="s">
        <v>1</v>
      </c>
      <c r="D772" s="280" t="s">
        <v>1039</v>
      </c>
      <c r="E772" s="18" t="s">
        <v>1</v>
      </c>
      <c r="F772" s="281">
        <v>-9.0749999999999993</v>
      </c>
      <c r="G772" s="35"/>
      <c r="H772" s="40"/>
    </row>
    <row r="773" spans="1:8" s="2" customFormat="1" ht="16.899999999999999" customHeight="1">
      <c r="A773" s="35"/>
      <c r="B773" s="40"/>
      <c r="C773" s="280" t="s">
        <v>199</v>
      </c>
      <c r="D773" s="280" t="s">
        <v>196</v>
      </c>
      <c r="E773" s="18" t="s">
        <v>1</v>
      </c>
      <c r="F773" s="281">
        <v>92.93</v>
      </c>
      <c r="G773" s="35"/>
      <c r="H773" s="40"/>
    </row>
    <row r="774" spans="1:8" s="2" customFormat="1" ht="16.899999999999999" customHeight="1">
      <c r="A774" s="35"/>
      <c r="B774" s="40"/>
      <c r="C774" s="282" t="s">
        <v>1324</v>
      </c>
      <c r="D774" s="35"/>
      <c r="E774" s="35"/>
      <c r="F774" s="35"/>
      <c r="G774" s="35"/>
      <c r="H774" s="40"/>
    </row>
    <row r="775" spans="1:8" s="2" customFormat="1" ht="22.5">
      <c r="A775" s="35"/>
      <c r="B775" s="40"/>
      <c r="C775" s="280" t="s">
        <v>227</v>
      </c>
      <c r="D775" s="280" t="s">
        <v>228</v>
      </c>
      <c r="E775" s="18" t="s">
        <v>229</v>
      </c>
      <c r="F775" s="281">
        <v>92.93</v>
      </c>
      <c r="G775" s="35"/>
      <c r="H775" s="40"/>
    </row>
    <row r="776" spans="1:8" s="2" customFormat="1" ht="22.5">
      <c r="A776" s="35"/>
      <c r="B776" s="40"/>
      <c r="C776" s="280" t="s">
        <v>260</v>
      </c>
      <c r="D776" s="280" t="s">
        <v>261</v>
      </c>
      <c r="E776" s="18" t="s">
        <v>229</v>
      </c>
      <c r="F776" s="281">
        <v>62.68</v>
      </c>
      <c r="G776" s="35"/>
      <c r="H776" s="40"/>
    </row>
    <row r="777" spans="1:8" s="2" customFormat="1" ht="16.899999999999999" customHeight="1">
      <c r="A777" s="35"/>
      <c r="B777" s="40"/>
      <c r="C777" s="280" t="s">
        <v>300</v>
      </c>
      <c r="D777" s="280" t="s">
        <v>301</v>
      </c>
      <c r="E777" s="18" t="s">
        <v>229</v>
      </c>
      <c r="F777" s="281">
        <v>42.792999999999999</v>
      </c>
      <c r="G777" s="35"/>
      <c r="H777" s="40"/>
    </row>
    <row r="778" spans="1:8" s="2" customFormat="1" ht="26.45" customHeight="1">
      <c r="A778" s="35"/>
      <c r="B778" s="40"/>
      <c r="C778" s="275" t="s">
        <v>1332</v>
      </c>
      <c r="D778" s="275" t="s">
        <v>112</v>
      </c>
      <c r="E778" s="35"/>
      <c r="F778" s="35"/>
      <c r="G778" s="35"/>
      <c r="H778" s="40"/>
    </row>
    <row r="779" spans="1:8" s="2" customFormat="1" ht="16.899999999999999" customHeight="1">
      <c r="A779" s="35"/>
      <c r="B779" s="40"/>
      <c r="C779" s="276" t="s">
        <v>1257</v>
      </c>
      <c r="D779" s="277" t="s">
        <v>1</v>
      </c>
      <c r="E779" s="278" t="s">
        <v>1</v>
      </c>
      <c r="F779" s="279">
        <v>134.77000000000001</v>
      </c>
      <c r="G779" s="35"/>
      <c r="H779" s="40"/>
    </row>
    <row r="780" spans="1:8" s="2" customFormat="1" ht="16.899999999999999" customHeight="1">
      <c r="A780" s="35"/>
      <c r="B780" s="40"/>
      <c r="C780" s="276" t="s">
        <v>1258</v>
      </c>
      <c r="D780" s="277" t="s">
        <v>1</v>
      </c>
      <c r="E780" s="278" t="s">
        <v>1</v>
      </c>
      <c r="F780" s="279">
        <v>900.44999999999993</v>
      </c>
      <c r="G780" s="35"/>
      <c r="H780" s="40"/>
    </row>
    <row r="781" spans="1:8" s="2" customFormat="1" ht="16.899999999999999" customHeight="1">
      <c r="A781" s="35"/>
      <c r="B781" s="40"/>
      <c r="C781" s="276" t="s">
        <v>1259</v>
      </c>
      <c r="D781" s="277" t="s">
        <v>1</v>
      </c>
      <c r="E781" s="278" t="s">
        <v>1</v>
      </c>
      <c r="F781" s="279">
        <v>273.60000000000002</v>
      </c>
      <c r="G781" s="35"/>
      <c r="H781" s="40"/>
    </row>
    <row r="782" spans="1:8" s="2" customFormat="1" ht="16.899999999999999" customHeight="1">
      <c r="A782" s="35"/>
      <c r="B782" s="40"/>
      <c r="C782" s="276" t="s">
        <v>1260</v>
      </c>
      <c r="D782" s="277" t="s">
        <v>1</v>
      </c>
      <c r="E782" s="278" t="s">
        <v>1</v>
      </c>
      <c r="F782" s="279">
        <v>40</v>
      </c>
      <c r="G782" s="35"/>
      <c r="H782" s="40"/>
    </row>
    <row r="783" spans="1:8" s="2" customFormat="1" ht="16.899999999999999" customHeight="1">
      <c r="A783" s="35"/>
      <c r="B783" s="40"/>
      <c r="C783" s="276" t="s">
        <v>1261</v>
      </c>
      <c r="D783" s="277" t="s">
        <v>1</v>
      </c>
      <c r="E783" s="278" t="s">
        <v>1</v>
      </c>
      <c r="F783" s="279">
        <v>22.32</v>
      </c>
      <c r="G783" s="35"/>
      <c r="H783" s="40"/>
    </row>
    <row r="784" spans="1:8" s="2" customFormat="1" ht="16.899999999999999" customHeight="1">
      <c r="A784" s="35"/>
      <c r="B784" s="40"/>
      <c r="C784" s="276" t="s">
        <v>1262</v>
      </c>
      <c r="D784" s="277" t="s">
        <v>267</v>
      </c>
      <c r="E784" s="278" t="s">
        <v>1</v>
      </c>
      <c r="F784" s="279">
        <v>0.56000000000000005</v>
      </c>
      <c r="G784" s="35"/>
      <c r="H784" s="40"/>
    </row>
    <row r="785" spans="1:8" s="2" customFormat="1" ht="16.899999999999999" customHeight="1">
      <c r="A785" s="35"/>
      <c r="B785" s="40"/>
      <c r="C785" s="276" t="s">
        <v>1263</v>
      </c>
      <c r="D785" s="277" t="s">
        <v>1</v>
      </c>
      <c r="E785" s="278" t="s">
        <v>1</v>
      </c>
      <c r="F785" s="279">
        <v>2.4000000000000004</v>
      </c>
      <c r="G785" s="35"/>
      <c r="H785" s="40"/>
    </row>
    <row r="786" spans="1:8" s="2" customFormat="1" ht="16.899999999999999" customHeight="1">
      <c r="A786" s="35"/>
      <c r="B786" s="40"/>
      <c r="C786" s="276" t="s">
        <v>1264</v>
      </c>
      <c r="D786" s="277" t="s">
        <v>1</v>
      </c>
      <c r="E786" s="278" t="s">
        <v>1</v>
      </c>
      <c r="F786" s="279">
        <v>2.5</v>
      </c>
      <c r="G786" s="35"/>
      <c r="H786" s="40"/>
    </row>
    <row r="787" spans="1:8" s="2" customFormat="1" ht="16.899999999999999" customHeight="1">
      <c r="A787" s="35"/>
      <c r="B787" s="40"/>
      <c r="C787" s="276" t="s">
        <v>1265</v>
      </c>
      <c r="D787" s="277" t="s">
        <v>1</v>
      </c>
      <c r="E787" s="278" t="s">
        <v>1</v>
      </c>
      <c r="F787" s="279">
        <v>10</v>
      </c>
      <c r="G787" s="35"/>
      <c r="H787" s="40"/>
    </row>
    <row r="788" spans="1:8" s="2" customFormat="1" ht="16.899999999999999" customHeight="1">
      <c r="A788" s="35"/>
      <c r="B788" s="40"/>
      <c r="C788" s="276" t="s">
        <v>1266</v>
      </c>
      <c r="D788" s="277" t="s">
        <v>1</v>
      </c>
      <c r="E788" s="278" t="s">
        <v>1</v>
      </c>
      <c r="F788" s="279">
        <v>0.96099999999999997</v>
      </c>
      <c r="G788" s="35"/>
      <c r="H788" s="40"/>
    </row>
    <row r="789" spans="1:8" s="2" customFormat="1" ht="16.899999999999999" customHeight="1">
      <c r="A789" s="35"/>
      <c r="B789" s="40"/>
      <c r="C789" s="276" t="s">
        <v>1267</v>
      </c>
      <c r="D789" s="277" t="s">
        <v>1</v>
      </c>
      <c r="E789" s="278" t="s">
        <v>1</v>
      </c>
      <c r="F789" s="279">
        <v>0.375</v>
      </c>
      <c r="G789" s="35"/>
      <c r="H789" s="40"/>
    </row>
    <row r="790" spans="1:8" s="2" customFormat="1" ht="16.899999999999999" customHeight="1">
      <c r="A790" s="35"/>
      <c r="B790" s="40"/>
      <c r="C790" s="276" t="s">
        <v>1268</v>
      </c>
      <c r="D790" s="277" t="s">
        <v>1</v>
      </c>
      <c r="E790" s="278" t="s">
        <v>1</v>
      </c>
      <c r="F790" s="279">
        <v>1.214</v>
      </c>
      <c r="G790" s="35"/>
      <c r="H790" s="40"/>
    </row>
    <row r="791" spans="1:8" s="2" customFormat="1" ht="16.899999999999999" customHeight="1">
      <c r="A791" s="35"/>
      <c r="B791" s="40"/>
      <c r="C791" s="276" t="s">
        <v>678</v>
      </c>
      <c r="D791" s="277" t="s">
        <v>1</v>
      </c>
      <c r="E791" s="278" t="s">
        <v>1</v>
      </c>
      <c r="F791" s="279">
        <v>21.24</v>
      </c>
      <c r="G791" s="35"/>
      <c r="H791" s="40"/>
    </row>
    <row r="792" spans="1:8" s="2" customFormat="1" ht="16.899999999999999" customHeight="1">
      <c r="A792" s="35"/>
      <c r="B792" s="40"/>
      <c r="C792" s="276" t="s">
        <v>680</v>
      </c>
      <c r="D792" s="277" t="s">
        <v>1</v>
      </c>
      <c r="E792" s="278" t="s">
        <v>1</v>
      </c>
      <c r="F792" s="279">
        <v>23.92</v>
      </c>
      <c r="G792" s="35"/>
      <c r="H792" s="40"/>
    </row>
    <row r="793" spans="1:8" s="2" customFormat="1" ht="16.899999999999999" customHeight="1">
      <c r="A793" s="35"/>
      <c r="B793" s="40"/>
      <c r="C793" s="276" t="s">
        <v>1269</v>
      </c>
      <c r="D793" s="277" t="s">
        <v>1</v>
      </c>
      <c r="E793" s="278" t="s">
        <v>1</v>
      </c>
      <c r="F793" s="279">
        <v>55</v>
      </c>
      <c r="G793" s="35"/>
      <c r="H793" s="40"/>
    </row>
    <row r="794" spans="1:8" s="2" customFormat="1" ht="16.899999999999999" customHeight="1">
      <c r="A794" s="35"/>
      <c r="B794" s="40"/>
      <c r="C794" s="276" t="s">
        <v>1270</v>
      </c>
      <c r="D794" s="277" t="s">
        <v>1</v>
      </c>
      <c r="E794" s="278" t="s">
        <v>1</v>
      </c>
      <c r="F794" s="279">
        <v>20</v>
      </c>
      <c r="G794" s="35"/>
      <c r="H794" s="40"/>
    </row>
    <row r="795" spans="1:8" s="2" customFormat="1" ht="16.899999999999999" customHeight="1">
      <c r="A795" s="35"/>
      <c r="B795" s="40"/>
      <c r="C795" s="276" t="s">
        <v>171</v>
      </c>
      <c r="D795" s="277" t="s">
        <v>1</v>
      </c>
      <c r="E795" s="278" t="s">
        <v>1</v>
      </c>
      <c r="F795" s="279">
        <v>20.46</v>
      </c>
      <c r="G795" s="35"/>
      <c r="H795" s="40"/>
    </row>
    <row r="796" spans="1:8" s="2" customFormat="1" ht="16.899999999999999" customHeight="1">
      <c r="A796" s="35"/>
      <c r="B796" s="40"/>
      <c r="C796" s="276" t="s">
        <v>1271</v>
      </c>
      <c r="D796" s="277" t="s">
        <v>267</v>
      </c>
      <c r="E796" s="278" t="s">
        <v>1</v>
      </c>
      <c r="F796" s="279">
        <v>16.32</v>
      </c>
      <c r="G796" s="35"/>
      <c r="H796" s="40"/>
    </row>
    <row r="797" spans="1:8" s="2" customFormat="1" ht="16.899999999999999" customHeight="1">
      <c r="A797" s="35"/>
      <c r="B797" s="40"/>
      <c r="C797" s="276" t="s">
        <v>1272</v>
      </c>
      <c r="D797" s="277" t="s">
        <v>1273</v>
      </c>
      <c r="E797" s="278" t="s">
        <v>1</v>
      </c>
      <c r="F797" s="279">
        <v>0</v>
      </c>
      <c r="G797" s="35"/>
      <c r="H797" s="40"/>
    </row>
    <row r="798" spans="1:8" s="2" customFormat="1" ht="16.899999999999999" customHeight="1">
      <c r="A798" s="35"/>
      <c r="B798" s="40"/>
      <c r="C798" s="276" t="s">
        <v>1274</v>
      </c>
      <c r="D798" s="277" t="s">
        <v>1</v>
      </c>
      <c r="E798" s="278" t="s">
        <v>1</v>
      </c>
      <c r="F798" s="279">
        <v>39</v>
      </c>
      <c r="G798" s="35"/>
      <c r="H798" s="40"/>
    </row>
    <row r="799" spans="1:8" s="2" customFormat="1" ht="16.899999999999999" customHeight="1">
      <c r="A799" s="35"/>
      <c r="B799" s="40"/>
      <c r="C799" s="276" t="s">
        <v>173</v>
      </c>
      <c r="D799" s="277" t="s">
        <v>174</v>
      </c>
      <c r="E799" s="278" t="s">
        <v>1</v>
      </c>
      <c r="F799" s="279">
        <v>81.84</v>
      </c>
      <c r="G799" s="35"/>
      <c r="H799" s="40"/>
    </row>
    <row r="800" spans="1:8" s="2" customFormat="1" ht="16.899999999999999" customHeight="1">
      <c r="A800" s="35"/>
      <c r="B800" s="40"/>
      <c r="C800" s="276" t="s">
        <v>1275</v>
      </c>
      <c r="D800" s="277" t="s">
        <v>1</v>
      </c>
      <c r="E800" s="278" t="s">
        <v>1</v>
      </c>
      <c r="F800" s="279">
        <v>2.3919999999999999</v>
      </c>
      <c r="G800" s="35"/>
      <c r="H800" s="40"/>
    </row>
    <row r="801" spans="1:8" s="2" customFormat="1" ht="16.899999999999999" customHeight="1">
      <c r="A801" s="35"/>
      <c r="B801" s="40"/>
      <c r="C801" s="276" t="s">
        <v>1276</v>
      </c>
      <c r="D801" s="277" t="s">
        <v>1</v>
      </c>
      <c r="E801" s="278" t="s">
        <v>1</v>
      </c>
      <c r="F801" s="279">
        <v>15</v>
      </c>
      <c r="G801" s="35"/>
      <c r="H801" s="40"/>
    </row>
    <row r="802" spans="1:8" s="2" customFormat="1" ht="16.899999999999999" customHeight="1">
      <c r="A802" s="35"/>
      <c r="B802" s="40"/>
      <c r="C802" s="276" t="s">
        <v>1277</v>
      </c>
      <c r="D802" s="277" t="s">
        <v>1</v>
      </c>
      <c r="E802" s="278" t="s">
        <v>1</v>
      </c>
      <c r="F802" s="279">
        <v>35.900000000000006</v>
      </c>
      <c r="G802" s="35"/>
      <c r="H802" s="40"/>
    </row>
    <row r="803" spans="1:8" s="2" customFormat="1" ht="16.899999999999999" customHeight="1">
      <c r="A803" s="35"/>
      <c r="B803" s="40"/>
      <c r="C803" s="276" t="s">
        <v>1278</v>
      </c>
      <c r="D803" s="277" t="s">
        <v>1</v>
      </c>
      <c r="E803" s="278" t="s">
        <v>1</v>
      </c>
      <c r="F803" s="279">
        <v>60.26</v>
      </c>
      <c r="G803" s="35"/>
      <c r="H803" s="40"/>
    </row>
    <row r="804" spans="1:8" s="2" customFormat="1" ht="16.899999999999999" customHeight="1">
      <c r="A804" s="35"/>
      <c r="B804" s="40"/>
      <c r="C804" s="276" t="s">
        <v>178</v>
      </c>
      <c r="D804" s="277" t="s">
        <v>1</v>
      </c>
      <c r="E804" s="278" t="s">
        <v>1</v>
      </c>
      <c r="F804" s="279">
        <v>720.9</v>
      </c>
      <c r="G804" s="35"/>
      <c r="H804" s="40"/>
    </row>
    <row r="805" spans="1:8" s="2" customFormat="1" ht="16.899999999999999" customHeight="1">
      <c r="A805" s="35"/>
      <c r="B805" s="40"/>
      <c r="C805" s="276" t="s">
        <v>1279</v>
      </c>
      <c r="D805" s="277" t="s">
        <v>1</v>
      </c>
      <c r="E805" s="278" t="s">
        <v>1</v>
      </c>
      <c r="F805" s="279">
        <v>122.8</v>
      </c>
      <c r="G805" s="35"/>
      <c r="H805" s="40"/>
    </row>
    <row r="806" spans="1:8" s="2" customFormat="1" ht="16.899999999999999" customHeight="1">
      <c r="A806" s="35"/>
      <c r="B806" s="40"/>
      <c r="C806" s="276" t="s">
        <v>1280</v>
      </c>
      <c r="D806" s="277" t="s">
        <v>1</v>
      </c>
      <c r="E806" s="278" t="s">
        <v>1</v>
      </c>
      <c r="F806" s="279">
        <v>308.06</v>
      </c>
      <c r="G806" s="35"/>
      <c r="H806" s="40"/>
    </row>
    <row r="807" spans="1:8" s="2" customFormat="1" ht="16.899999999999999" customHeight="1">
      <c r="A807" s="35"/>
      <c r="B807" s="40"/>
      <c r="C807" s="276" t="s">
        <v>1281</v>
      </c>
      <c r="D807" s="277" t="s">
        <v>1</v>
      </c>
      <c r="E807" s="278" t="s">
        <v>1</v>
      </c>
      <c r="F807" s="279">
        <v>50.4</v>
      </c>
      <c r="G807" s="35"/>
      <c r="H807" s="40"/>
    </row>
    <row r="808" spans="1:8" s="2" customFormat="1" ht="16.899999999999999" customHeight="1">
      <c r="A808" s="35"/>
      <c r="B808" s="40"/>
      <c r="C808" s="276" t="s">
        <v>1282</v>
      </c>
      <c r="D808" s="277" t="s">
        <v>1</v>
      </c>
      <c r="E808" s="278" t="s">
        <v>1</v>
      </c>
      <c r="F808" s="279">
        <v>3.7</v>
      </c>
      <c r="G808" s="35"/>
      <c r="H808" s="40"/>
    </row>
    <row r="809" spans="1:8" s="2" customFormat="1" ht="16.899999999999999" customHeight="1">
      <c r="A809" s="35"/>
      <c r="B809" s="40"/>
      <c r="C809" s="276" t="s">
        <v>1283</v>
      </c>
      <c r="D809" s="277" t="s">
        <v>1</v>
      </c>
      <c r="E809" s="278" t="s">
        <v>1</v>
      </c>
      <c r="F809" s="279">
        <v>79.8</v>
      </c>
      <c r="G809" s="35"/>
      <c r="H809" s="40"/>
    </row>
    <row r="810" spans="1:8" s="2" customFormat="1" ht="16.899999999999999" customHeight="1">
      <c r="A810" s="35"/>
      <c r="B810" s="40"/>
      <c r="C810" s="276" t="s">
        <v>1284</v>
      </c>
      <c r="D810" s="277" t="s">
        <v>1</v>
      </c>
      <c r="E810" s="278" t="s">
        <v>1</v>
      </c>
      <c r="F810" s="279">
        <v>392</v>
      </c>
      <c r="G810" s="35"/>
      <c r="H810" s="40"/>
    </row>
    <row r="811" spans="1:8" s="2" customFormat="1" ht="16.899999999999999" customHeight="1">
      <c r="A811" s="35"/>
      <c r="B811" s="40"/>
      <c r="C811" s="276" t="s">
        <v>568</v>
      </c>
      <c r="D811" s="277" t="s">
        <v>1</v>
      </c>
      <c r="E811" s="278" t="s">
        <v>1</v>
      </c>
      <c r="F811" s="279">
        <v>0.35199999999999998</v>
      </c>
      <c r="G811" s="35"/>
      <c r="H811" s="40"/>
    </row>
    <row r="812" spans="1:8" s="2" customFormat="1" ht="16.899999999999999" customHeight="1">
      <c r="A812" s="35"/>
      <c r="B812" s="40"/>
      <c r="C812" s="276" t="s">
        <v>1285</v>
      </c>
      <c r="D812" s="277" t="s">
        <v>1</v>
      </c>
      <c r="E812" s="278" t="s">
        <v>1</v>
      </c>
      <c r="F812" s="279">
        <v>1.9630000000000001</v>
      </c>
      <c r="G812" s="35"/>
      <c r="H812" s="40"/>
    </row>
    <row r="813" spans="1:8" s="2" customFormat="1" ht="16.899999999999999" customHeight="1">
      <c r="A813" s="35"/>
      <c r="B813" s="40"/>
      <c r="C813" s="276" t="s">
        <v>1286</v>
      </c>
      <c r="D813" s="277" t="s">
        <v>1</v>
      </c>
      <c r="E813" s="278" t="s">
        <v>1</v>
      </c>
      <c r="F813" s="279">
        <v>11.247999999999999</v>
      </c>
      <c r="G813" s="35"/>
      <c r="H813" s="40"/>
    </row>
    <row r="814" spans="1:8" s="2" customFormat="1" ht="16.899999999999999" customHeight="1">
      <c r="A814" s="35"/>
      <c r="B814" s="40"/>
      <c r="C814" s="276" t="s">
        <v>1287</v>
      </c>
      <c r="D814" s="277" t="s">
        <v>1</v>
      </c>
      <c r="E814" s="278" t="s">
        <v>1</v>
      </c>
      <c r="F814" s="279">
        <v>6.2720000000000002</v>
      </c>
      <c r="G814" s="35"/>
      <c r="H814" s="40"/>
    </row>
    <row r="815" spans="1:8" s="2" customFormat="1" ht="16.899999999999999" customHeight="1">
      <c r="A815" s="35"/>
      <c r="B815" s="40"/>
      <c r="C815" s="276" t="s">
        <v>1288</v>
      </c>
      <c r="D815" s="277" t="s">
        <v>1</v>
      </c>
      <c r="E815" s="278" t="s">
        <v>1</v>
      </c>
      <c r="F815" s="279">
        <v>0.16900000000000001</v>
      </c>
      <c r="G815" s="35"/>
      <c r="H815" s="40"/>
    </row>
    <row r="816" spans="1:8" s="2" customFormat="1" ht="16.899999999999999" customHeight="1">
      <c r="A816" s="35"/>
      <c r="B816" s="40"/>
      <c r="C816" s="276" t="s">
        <v>1289</v>
      </c>
      <c r="D816" s="277" t="s">
        <v>1</v>
      </c>
      <c r="E816" s="278" t="s">
        <v>1</v>
      </c>
      <c r="F816" s="279">
        <v>16</v>
      </c>
      <c r="G816" s="35"/>
      <c r="H816" s="40"/>
    </row>
    <row r="817" spans="1:8" s="2" customFormat="1" ht="16.899999999999999" customHeight="1">
      <c r="A817" s="35"/>
      <c r="B817" s="40"/>
      <c r="C817" s="276" t="s">
        <v>1290</v>
      </c>
      <c r="D817" s="277" t="s">
        <v>1</v>
      </c>
      <c r="E817" s="278" t="s">
        <v>1</v>
      </c>
      <c r="F817" s="279">
        <v>77</v>
      </c>
      <c r="G817" s="35"/>
      <c r="H817" s="40"/>
    </row>
    <row r="818" spans="1:8" s="2" customFormat="1" ht="16.899999999999999" customHeight="1">
      <c r="A818" s="35"/>
      <c r="B818" s="40"/>
      <c r="C818" s="276" t="s">
        <v>1291</v>
      </c>
      <c r="D818" s="277" t="s">
        <v>1</v>
      </c>
      <c r="E818" s="278" t="s">
        <v>1</v>
      </c>
      <c r="F818" s="279">
        <v>32</v>
      </c>
      <c r="G818" s="35"/>
      <c r="H818" s="40"/>
    </row>
    <row r="819" spans="1:8" s="2" customFormat="1" ht="16.899999999999999" customHeight="1">
      <c r="A819" s="35"/>
      <c r="B819" s="40"/>
      <c r="C819" s="276" t="s">
        <v>1292</v>
      </c>
      <c r="D819" s="277" t="s">
        <v>1</v>
      </c>
      <c r="E819" s="278" t="s">
        <v>1</v>
      </c>
      <c r="F819" s="279">
        <v>57</v>
      </c>
      <c r="G819" s="35"/>
      <c r="H819" s="40"/>
    </row>
    <row r="820" spans="1:8" s="2" customFormat="1" ht="16.899999999999999" customHeight="1">
      <c r="A820" s="35"/>
      <c r="B820" s="40"/>
      <c r="C820" s="276" t="s">
        <v>1293</v>
      </c>
      <c r="D820" s="277" t="s">
        <v>1294</v>
      </c>
      <c r="E820" s="278" t="s">
        <v>1</v>
      </c>
      <c r="F820" s="279">
        <v>5379</v>
      </c>
      <c r="G820" s="35"/>
      <c r="H820" s="40"/>
    </row>
    <row r="821" spans="1:8" s="2" customFormat="1" ht="16.899999999999999" customHeight="1">
      <c r="A821" s="35"/>
      <c r="B821" s="40"/>
      <c r="C821" s="276" t="s">
        <v>1295</v>
      </c>
      <c r="D821" s="277" t="s">
        <v>1</v>
      </c>
      <c r="E821" s="278" t="s">
        <v>1</v>
      </c>
      <c r="F821" s="279">
        <v>66</v>
      </c>
      <c r="G821" s="35"/>
      <c r="H821" s="40"/>
    </row>
    <row r="822" spans="1:8" s="2" customFormat="1" ht="16.899999999999999" customHeight="1">
      <c r="A822" s="35"/>
      <c r="B822" s="40"/>
      <c r="C822" s="276" t="s">
        <v>1296</v>
      </c>
      <c r="D822" s="277" t="s">
        <v>1</v>
      </c>
      <c r="E822" s="278" t="s">
        <v>1</v>
      </c>
      <c r="F822" s="279">
        <v>5</v>
      </c>
      <c r="G822" s="35"/>
      <c r="H822" s="40"/>
    </row>
    <row r="823" spans="1:8" s="2" customFormat="1" ht="16.899999999999999" customHeight="1">
      <c r="A823" s="35"/>
      <c r="B823" s="40"/>
      <c r="C823" s="276" t="s">
        <v>1297</v>
      </c>
      <c r="D823" s="277" t="s">
        <v>1</v>
      </c>
      <c r="E823" s="278" t="s">
        <v>1</v>
      </c>
      <c r="F823" s="279">
        <v>129</v>
      </c>
      <c r="G823" s="35"/>
      <c r="H823" s="40"/>
    </row>
    <row r="824" spans="1:8" s="2" customFormat="1" ht="16.899999999999999" customHeight="1">
      <c r="A824" s="35"/>
      <c r="B824" s="40"/>
      <c r="C824" s="276" t="s">
        <v>1298</v>
      </c>
      <c r="D824" s="277" t="s">
        <v>1</v>
      </c>
      <c r="E824" s="278" t="s">
        <v>1</v>
      </c>
      <c r="F824" s="279">
        <v>89</v>
      </c>
      <c r="G824" s="35"/>
      <c r="H824" s="40"/>
    </row>
    <row r="825" spans="1:8" s="2" customFormat="1" ht="16.899999999999999" customHeight="1">
      <c r="A825" s="35"/>
      <c r="B825" s="40"/>
      <c r="C825" s="276" t="s">
        <v>1299</v>
      </c>
      <c r="D825" s="277" t="s">
        <v>1</v>
      </c>
      <c r="E825" s="278" t="s">
        <v>1</v>
      </c>
      <c r="F825" s="279">
        <v>0</v>
      </c>
      <c r="G825" s="35"/>
      <c r="H825" s="40"/>
    </row>
    <row r="826" spans="1:8" s="2" customFormat="1" ht="16.899999999999999" customHeight="1">
      <c r="A826" s="35"/>
      <c r="B826" s="40"/>
      <c r="C826" s="276" t="s">
        <v>180</v>
      </c>
      <c r="D826" s="277" t="s">
        <v>1</v>
      </c>
      <c r="E826" s="278" t="s">
        <v>1</v>
      </c>
      <c r="F826" s="279">
        <v>124</v>
      </c>
      <c r="G826" s="35"/>
      <c r="H826" s="40"/>
    </row>
    <row r="827" spans="1:8" s="2" customFormat="1" ht="16.899999999999999" customHeight="1">
      <c r="A827" s="35"/>
      <c r="B827" s="40"/>
      <c r="C827" s="276" t="s">
        <v>1300</v>
      </c>
      <c r="D827" s="277" t="s">
        <v>1</v>
      </c>
      <c r="E827" s="278" t="s">
        <v>1</v>
      </c>
      <c r="F827" s="279">
        <v>49</v>
      </c>
      <c r="G827" s="35"/>
      <c r="H827" s="40"/>
    </row>
    <row r="828" spans="1:8" s="2" customFormat="1" ht="16.899999999999999" customHeight="1">
      <c r="A828" s="35"/>
      <c r="B828" s="40"/>
      <c r="C828" s="276" t="s">
        <v>1301</v>
      </c>
      <c r="D828" s="277" t="s">
        <v>1</v>
      </c>
      <c r="E828" s="278" t="s">
        <v>1</v>
      </c>
      <c r="F828" s="279">
        <v>38.066000000000003</v>
      </c>
      <c r="G828" s="35"/>
      <c r="H828" s="40"/>
    </row>
    <row r="829" spans="1:8" s="2" customFormat="1" ht="16.899999999999999" customHeight="1">
      <c r="A829" s="35"/>
      <c r="B829" s="40"/>
      <c r="C829" s="276" t="s">
        <v>1302</v>
      </c>
      <c r="D829" s="277" t="s">
        <v>1</v>
      </c>
      <c r="E829" s="278" t="s">
        <v>1</v>
      </c>
      <c r="F829" s="279">
        <v>279.77499999999998</v>
      </c>
      <c r="G829" s="35"/>
      <c r="H829" s="40"/>
    </row>
    <row r="830" spans="1:8" s="2" customFormat="1" ht="16.899999999999999" customHeight="1">
      <c r="A830" s="35"/>
      <c r="B830" s="40"/>
      <c r="C830" s="276" t="s">
        <v>1303</v>
      </c>
      <c r="D830" s="277" t="s">
        <v>1</v>
      </c>
      <c r="E830" s="278" t="s">
        <v>1</v>
      </c>
      <c r="F830" s="279">
        <v>13.2</v>
      </c>
      <c r="G830" s="35"/>
      <c r="H830" s="40"/>
    </row>
    <row r="831" spans="1:8" s="2" customFormat="1" ht="16.899999999999999" customHeight="1">
      <c r="A831" s="35"/>
      <c r="B831" s="40"/>
      <c r="C831" s="276" t="s">
        <v>184</v>
      </c>
      <c r="D831" s="277" t="s">
        <v>1</v>
      </c>
      <c r="E831" s="278" t="s">
        <v>1</v>
      </c>
      <c r="F831" s="279">
        <v>365.45600000000002</v>
      </c>
      <c r="G831" s="35"/>
      <c r="H831" s="40"/>
    </row>
    <row r="832" spans="1:8" s="2" customFormat="1" ht="16.899999999999999" customHeight="1">
      <c r="A832" s="35"/>
      <c r="B832" s="40"/>
      <c r="C832" s="276" t="s">
        <v>187</v>
      </c>
      <c r="D832" s="277" t="s">
        <v>1</v>
      </c>
      <c r="E832" s="278" t="s">
        <v>1</v>
      </c>
      <c r="F832" s="279">
        <v>71.622</v>
      </c>
      <c r="G832" s="35"/>
      <c r="H832" s="40"/>
    </row>
    <row r="833" spans="1:8" s="2" customFormat="1" ht="16.899999999999999" customHeight="1">
      <c r="A833" s="35"/>
      <c r="B833" s="40"/>
      <c r="C833" s="276" t="s">
        <v>1304</v>
      </c>
      <c r="D833" s="277" t="s">
        <v>1305</v>
      </c>
      <c r="E833" s="278" t="s">
        <v>1</v>
      </c>
      <c r="F833" s="279">
        <v>68.551000000000002</v>
      </c>
      <c r="G833" s="35"/>
      <c r="H833" s="40"/>
    </row>
    <row r="834" spans="1:8" s="2" customFormat="1" ht="16.899999999999999" customHeight="1">
      <c r="A834" s="35"/>
      <c r="B834" s="40"/>
      <c r="C834" s="276" t="s">
        <v>1306</v>
      </c>
      <c r="D834" s="277" t="s">
        <v>1305</v>
      </c>
      <c r="E834" s="278" t="s">
        <v>1</v>
      </c>
      <c r="F834" s="279">
        <v>17.111999999999998</v>
      </c>
      <c r="G834" s="35"/>
      <c r="H834" s="40"/>
    </row>
    <row r="835" spans="1:8" s="2" customFormat="1" ht="16.899999999999999" customHeight="1">
      <c r="A835" s="35"/>
      <c r="B835" s="40"/>
      <c r="C835" s="276" t="s">
        <v>189</v>
      </c>
      <c r="D835" s="277" t="s">
        <v>1</v>
      </c>
      <c r="E835" s="278" t="s">
        <v>1</v>
      </c>
      <c r="F835" s="279">
        <v>273.37400000000002</v>
      </c>
      <c r="G835" s="35"/>
      <c r="H835" s="40"/>
    </row>
    <row r="836" spans="1:8" s="2" customFormat="1" ht="16.899999999999999" customHeight="1">
      <c r="A836" s="35"/>
      <c r="B836" s="40"/>
      <c r="C836" s="276" t="s">
        <v>1307</v>
      </c>
      <c r="D836" s="277" t="s">
        <v>1</v>
      </c>
      <c r="E836" s="278" t="s">
        <v>1</v>
      </c>
      <c r="F836" s="279">
        <v>192.14</v>
      </c>
      <c r="G836" s="35"/>
      <c r="H836" s="40"/>
    </row>
    <row r="837" spans="1:8" s="2" customFormat="1" ht="16.899999999999999" customHeight="1">
      <c r="A837" s="35"/>
      <c r="B837" s="40"/>
      <c r="C837" s="276" t="s">
        <v>1308</v>
      </c>
      <c r="D837" s="277" t="s">
        <v>1</v>
      </c>
      <c r="E837" s="278" t="s">
        <v>1</v>
      </c>
      <c r="F837" s="279">
        <v>74.137</v>
      </c>
      <c r="G837" s="35"/>
      <c r="H837" s="40"/>
    </row>
    <row r="838" spans="1:8" s="2" customFormat="1" ht="16.899999999999999" customHeight="1">
      <c r="A838" s="35"/>
      <c r="B838" s="40"/>
      <c r="C838" s="276" t="s">
        <v>1309</v>
      </c>
      <c r="D838" s="277" t="s">
        <v>1</v>
      </c>
      <c r="E838" s="278" t="s">
        <v>1</v>
      </c>
      <c r="F838" s="279">
        <v>175.74</v>
      </c>
      <c r="G838" s="35"/>
      <c r="H838" s="40"/>
    </row>
    <row r="839" spans="1:8" s="2" customFormat="1" ht="16.899999999999999" customHeight="1">
      <c r="A839" s="35"/>
      <c r="B839" s="40"/>
      <c r="C839" s="276" t="s">
        <v>1310</v>
      </c>
      <c r="D839" s="277" t="s">
        <v>1</v>
      </c>
      <c r="E839" s="278" t="s">
        <v>1</v>
      </c>
      <c r="F839" s="279">
        <v>9.52</v>
      </c>
      <c r="G839" s="35"/>
      <c r="H839" s="40"/>
    </row>
    <row r="840" spans="1:8" s="2" customFormat="1" ht="16.899999999999999" customHeight="1">
      <c r="A840" s="35"/>
      <c r="B840" s="40"/>
      <c r="C840" s="276" t="s">
        <v>1311</v>
      </c>
      <c r="D840" s="277" t="s">
        <v>1</v>
      </c>
      <c r="E840" s="278" t="s">
        <v>1</v>
      </c>
      <c r="F840" s="279">
        <v>10.106</v>
      </c>
      <c r="G840" s="35"/>
      <c r="H840" s="40"/>
    </row>
    <row r="841" spans="1:8" s="2" customFormat="1" ht="16.899999999999999" customHeight="1">
      <c r="A841" s="35"/>
      <c r="B841" s="40"/>
      <c r="C841" s="276" t="s">
        <v>1312</v>
      </c>
      <c r="D841" s="277" t="s">
        <v>1</v>
      </c>
      <c r="E841" s="278" t="s">
        <v>1</v>
      </c>
      <c r="F841" s="279">
        <v>0.29699999999999999</v>
      </c>
      <c r="G841" s="35"/>
      <c r="H841" s="40"/>
    </row>
    <row r="842" spans="1:8" s="2" customFormat="1" ht="16.899999999999999" customHeight="1">
      <c r="A842" s="35"/>
      <c r="B842" s="40"/>
      <c r="C842" s="276" t="s">
        <v>1313</v>
      </c>
      <c r="D842" s="277" t="s">
        <v>1</v>
      </c>
      <c r="E842" s="278" t="s">
        <v>1</v>
      </c>
      <c r="F842" s="279">
        <v>34.722000000000001</v>
      </c>
      <c r="G842" s="35"/>
      <c r="H842" s="40"/>
    </row>
    <row r="843" spans="1:8" s="2" customFormat="1" ht="16.899999999999999" customHeight="1">
      <c r="A843" s="35"/>
      <c r="B843" s="40"/>
      <c r="C843" s="276" t="s">
        <v>192</v>
      </c>
      <c r="D843" s="277" t="s">
        <v>1</v>
      </c>
      <c r="E843" s="278" t="s">
        <v>1</v>
      </c>
      <c r="F843" s="279">
        <v>386.34399999999999</v>
      </c>
      <c r="G843" s="35"/>
      <c r="H843" s="40"/>
    </row>
    <row r="844" spans="1:8" s="2" customFormat="1" ht="16.899999999999999" customHeight="1">
      <c r="A844" s="35"/>
      <c r="B844" s="40"/>
      <c r="C844" s="276" t="s">
        <v>1314</v>
      </c>
      <c r="D844" s="277" t="s">
        <v>1</v>
      </c>
      <c r="E844" s="278" t="s">
        <v>1</v>
      </c>
      <c r="F844" s="279">
        <v>113.09699999999999</v>
      </c>
      <c r="G844" s="35"/>
      <c r="H844" s="40"/>
    </row>
    <row r="845" spans="1:8" s="2" customFormat="1" ht="16.899999999999999" customHeight="1">
      <c r="A845" s="35"/>
      <c r="B845" s="40"/>
      <c r="C845" s="276" t="s">
        <v>1315</v>
      </c>
      <c r="D845" s="277" t="s">
        <v>1</v>
      </c>
      <c r="E845" s="278" t="s">
        <v>1</v>
      </c>
      <c r="F845" s="279">
        <v>2.75</v>
      </c>
      <c r="G845" s="35"/>
      <c r="H845" s="40"/>
    </row>
    <row r="846" spans="1:8" s="2" customFormat="1" ht="16.899999999999999" customHeight="1">
      <c r="A846" s="35"/>
      <c r="B846" s="40"/>
      <c r="C846" s="276" t="s">
        <v>195</v>
      </c>
      <c r="D846" s="277" t="s">
        <v>196</v>
      </c>
      <c r="E846" s="278" t="s">
        <v>1</v>
      </c>
      <c r="F846" s="279">
        <v>112.97</v>
      </c>
      <c r="G846" s="35"/>
      <c r="H846" s="40"/>
    </row>
    <row r="847" spans="1:8" s="2" customFormat="1" ht="16.899999999999999" customHeight="1">
      <c r="A847" s="35"/>
      <c r="B847" s="40"/>
      <c r="C847" s="276" t="s">
        <v>1316</v>
      </c>
      <c r="D847" s="277" t="s">
        <v>1</v>
      </c>
      <c r="E847" s="278" t="s">
        <v>1</v>
      </c>
      <c r="F847" s="279">
        <v>0</v>
      </c>
      <c r="G847" s="35"/>
      <c r="H847" s="40"/>
    </row>
    <row r="848" spans="1:8" s="2" customFormat="1" ht="16.899999999999999" customHeight="1">
      <c r="A848" s="35"/>
      <c r="B848" s="40"/>
      <c r="C848" s="276" t="s">
        <v>1317</v>
      </c>
      <c r="D848" s="277" t="s">
        <v>1</v>
      </c>
      <c r="E848" s="278" t="s">
        <v>1</v>
      </c>
      <c r="F848" s="279">
        <v>340.55500000000001</v>
      </c>
      <c r="G848" s="35"/>
      <c r="H848" s="40"/>
    </row>
    <row r="849" spans="1:8" s="2" customFormat="1" ht="16.899999999999999" customHeight="1">
      <c r="A849" s="35"/>
      <c r="B849" s="40"/>
      <c r="C849" s="276" t="s">
        <v>1318</v>
      </c>
      <c r="D849" s="277" t="s">
        <v>1</v>
      </c>
      <c r="E849" s="278" t="s">
        <v>1</v>
      </c>
      <c r="F849" s="279">
        <v>0.4</v>
      </c>
      <c r="G849" s="35"/>
      <c r="H849" s="40"/>
    </row>
    <row r="850" spans="1:8" s="2" customFormat="1" ht="16.899999999999999" customHeight="1">
      <c r="A850" s="35"/>
      <c r="B850" s="40"/>
      <c r="C850" s="276" t="s">
        <v>701</v>
      </c>
      <c r="D850" s="277" t="s">
        <v>1</v>
      </c>
      <c r="E850" s="278" t="s">
        <v>1</v>
      </c>
      <c r="F850" s="279">
        <v>97.02</v>
      </c>
      <c r="G850" s="35"/>
      <c r="H850" s="40"/>
    </row>
    <row r="851" spans="1:8" s="2" customFormat="1" ht="16.899999999999999" customHeight="1">
      <c r="A851" s="35"/>
      <c r="B851" s="40"/>
      <c r="C851" s="276" t="s">
        <v>1319</v>
      </c>
      <c r="D851" s="277" t="s">
        <v>1</v>
      </c>
      <c r="E851" s="278" t="s">
        <v>1</v>
      </c>
      <c r="F851" s="279">
        <v>4.5999999999999996</v>
      </c>
      <c r="G851" s="35"/>
      <c r="H851" s="40"/>
    </row>
    <row r="852" spans="1:8" s="2" customFormat="1" ht="16.899999999999999" customHeight="1">
      <c r="A852" s="35"/>
      <c r="B852" s="40"/>
      <c r="C852" s="276" t="s">
        <v>199</v>
      </c>
      <c r="D852" s="277" t="s">
        <v>1</v>
      </c>
      <c r="E852" s="278" t="s">
        <v>1</v>
      </c>
      <c r="F852" s="279">
        <v>386.34399999999999</v>
      </c>
      <c r="G852" s="35"/>
      <c r="H852" s="40"/>
    </row>
    <row r="853" spans="1:8" s="2" customFormat="1" ht="16.899999999999999" customHeight="1">
      <c r="A853" s="35"/>
      <c r="B853" s="40"/>
      <c r="C853" s="276" t="s">
        <v>1320</v>
      </c>
      <c r="D853" s="277" t="s">
        <v>1</v>
      </c>
      <c r="E853" s="278" t="s">
        <v>1</v>
      </c>
      <c r="F853" s="279">
        <v>63.6</v>
      </c>
      <c r="G853" s="35"/>
      <c r="H853" s="40"/>
    </row>
    <row r="854" spans="1:8" s="2" customFormat="1" ht="16.899999999999999" customHeight="1">
      <c r="A854" s="35"/>
      <c r="B854" s="40"/>
      <c r="C854" s="276" t="s">
        <v>1321</v>
      </c>
      <c r="D854" s="277" t="s">
        <v>1</v>
      </c>
      <c r="E854" s="278" t="s">
        <v>1</v>
      </c>
      <c r="F854" s="279">
        <v>113.09699999999999</v>
      </c>
      <c r="G854" s="35"/>
      <c r="H854" s="40"/>
    </row>
    <row r="855" spans="1:8" s="2" customFormat="1" ht="16.899999999999999" customHeight="1">
      <c r="A855" s="35"/>
      <c r="B855" s="40"/>
      <c r="C855" s="276" t="s">
        <v>704</v>
      </c>
      <c r="D855" s="277" t="s">
        <v>1</v>
      </c>
      <c r="E855" s="278" t="s">
        <v>1</v>
      </c>
      <c r="F855" s="279">
        <v>5.94</v>
      </c>
      <c r="G855" s="35"/>
      <c r="H855" s="40"/>
    </row>
    <row r="856" spans="1:8" s="2" customFormat="1" ht="16.899999999999999" customHeight="1">
      <c r="A856" s="35"/>
      <c r="B856" s="40"/>
      <c r="C856" s="276" t="s">
        <v>1322</v>
      </c>
      <c r="D856" s="277" t="s">
        <v>1</v>
      </c>
      <c r="E856" s="278" t="s">
        <v>1</v>
      </c>
      <c r="F856" s="279">
        <v>61.35</v>
      </c>
      <c r="G856" s="35"/>
      <c r="H856" s="40"/>
    </row>
    <row r="857" spans="1:8" s="2" customFormat="1" ht="26.45" customHeight="1">
      <c r="A857" s="35"/>
      <c r="B857" s="40"/>
      <c r="C857" s="275" t="s">
        <v>1333</v>
      </c>
      <c r="D857" s="275" t="s">
        <v>112</v>
      </c>
      <c r="E857" s="35"/>
      <c r="F857" s="35"/>
      <c r="G857" s="35"/>
      <c r="H857" s="40"/>
    </row>
    <row r="858" spans="1:8" s="2" customFormat="1" ht="16.899999999999999" customHeight="1">
      <c r="A858" s="35"/>
      <c r="B858" s="40"/>
      <c r="C858" s="276" t="s">
        <v>171</v>
      </c>
      <c r="D858" s="277" t="s">
        <v>1</v>
      </c>
      <c r="E858" s="278" t="s">
        <v>1</v>
      </c>
      <c r="F858" s="279">
        <v>12.705</v>
      </c>
      <c r="G858" s="35"/>
      <c r="H858" s="40"/>
    </row>
    <row r="859" spans="1:8" s="2" customFormat="1" ht="16.899999999999999" customHeight="1">
      <c r="A859" s="35"/>
      <c r="B859" s="40"/>
      <c r="C859" s="280" t="s">
        <v>1</v>
      </c>
      <c r="D859" s="280" t="s">
        <v>220</v>
      </c>
      <c r="E859" s="18" t="s">
        <v>1</v>
      </c>
      <c r="F859" s="281">
        <v>0</v>
      </c>
      <c r="G859" s="35"/>
      <c r="H859" s="40"/>
    </row>
    <row r="860" spans="1:8" s="2" customFormat="1" ht="16.899999999999999" customHeight="1">
      <c r="A860" s="35"/>
      <c r="B860" s="40"/>
      <c r="C860" s="280" t="s">
        <v>1</v>
      </c>
      <c r="D860" s="280" t="s">
        <v>263</v>
      </c>
      <c r="E860" s="18" t="s">
        <v>1</v>
      </c>
      <c r="F860" s="281">
        <v>0</v>
      </c>
      <c r="G860" s="35"/>
      <c r="H860" s="40"/>
    </row>
    <row r="861" spans="1:8" s="2" customFormat="1" ht="16.899999999999999" customHeight="1">
      <c r="A861" s="35"/>
      <c r="B861" s="40"/>
      <c r="C861" s="280" t="s">
        <v>1</v>
      </c>
      <c r="D861" s="280" t="s">
        <v>264</v>
      </c>
      <c r="E861" s="18" t="s">
        <v>1</v>
      </c>
      <c r="F861" s="281">
        <v>0</v>
      </c>
      <c r="G861" s="35"/>
      <c r="H861" s="40"/>
    </row>
    <row r="862" spans="1:8" s="2" customFormat="1" ht="16.899999999999999" customHeight="1">
      <c r="A862" s="35"/>
      <c r="B862" s="40"/>
      <c r="C862" s="280" t="s">
        <v>1</v>
      </c>
      <c r="D862" s="280" t="s">
        <v>1107</v>
      </c>
      <c r="E862" s="18" t="s">
        <v>1</v>
      </c>
      <c r="F862" s="281">
        <v>12.705</v>
      </c>
      <c r="G862" s="35"/>
      <c r="H862" s="40"/>
    </row>
    <row r="863" spans="1:8" s="2" customFormat="1" ht="16.899999999999999" customHeight="1">
      <c r="A863" s="35"/>
      <c r="B863" s="40"/>
      <c r="C863" s="280" t="s">
        <v>171</v>
      </c>
      <c r="D863" s="280" t="s">
        <v>267</v>
      </c>
      <c r="E863" s="18" t="s">
        <v>1</v>
      </c>
      <c r="F863" s="281">
        <v>12.705</v>
      </c>
      <c r="G863" s="35"/>
      <c r="H863" s="40"/>
    </row>
    <row r="864" spans="1:8" s="2" customFormat="1" ht="16.899999999999999" customHeight="1">
      <c r="A864" s="35"/>
      <c r="B864" s="40"/>
      <c r="C864" s="282" t="s">
        <v>1324</v>
      </c>
      <c r="D864" s="35"/>
      <c r="E864" s="35"/>
      <c r="F864" s="35"/>
      <c r="G864" s="35"/>
      <c r="H864" s="40"/>
    </row>
    <row r="865" spans="1:8" s="2" customFormat="1" ht="22.5">
      <c r="A865" s="35"/>
      <c r="B865" s="40"/>
      <c r="C865" s="280" t="s">
        <v>260</v>
      </c>
      <c r="D865" s="280" t="s">
        <v>261</v>
      </c>
      <c r="E865" s="18" t="s">
        <v>229</v>
      </c>
      <c r="F865" s="281">
        <v>275.83999999999997</v>
      </c>
      <c r="G865" s="35"/>
      <c r="H865" s="40"/>
    </row>
    <row r="866" spans="1:8" s="2" customFormat="1" ht="16.899999999999999" customHeight="1">
      <c r="A866" s="35"/>
      <c r="B866" s="40"/>
      <c r="C866" s="280" t="s">
        <v>282</v>
      </c>
      <c r="D866" s="280" t="s">
        <v>283</v>
      </c>
      <c r="E866" s="18" t="s">
        <v>229</v>
      </c>
      <c r="F866" s="281">
        <v>263.76100000000002</v>
      </c>
      <c r="G866" s="35"/>
      <c r="H866" s="40"/>
    </row>
    <row r="867" spans="1:8" s="2" customFormat="1" ht="16.899999999999999" customHeight="1">
      <c r="A867" s="35"/>
      <c r="B867" s="40"/>
      <c r="C867" s="280" t="s">
        <v>339</v>
      </c>
      <c r="D867" s="280" t="s">
        <v>340</v>
      </c>
      <c r="E867" s="18" t="s">
        <v>229</v>
      </c>
      <c r="F867" s="281">
        <v>12.705</v>
      </c>
      <c r="G867" s="35"/>
      <c r="H867" s="40"/>
    </row>
    <row r="868" spans="1:8" s="2" customFormat="1" ht="16.899999999999999" customHeight="1">
      <c r="A868" s="35"/>
      <c r="B868" s="40"/>
      <c r="C868" s="276" t="s">
        <v>173</v>
      </c>
      <c r="D868" s="277" t="s">
        <v>174</v>
      </c>
      <c r="E868" s="278" t="s">
        <v>1</v>
      </c>
      <c r="F868" s="279">
        <v>50.82</v>
      </c>
      <c r="G868" s="35"/>
      <c r="H868" s="40"/>
    </row>
    <row r="869" spans="1:8" s="2" customFormat="1" ht="16.899999999999999" customHeight="1">
      <c r="A869" s="35"/>
      <c r="B869" s="40"/>
      <c r="C869" s="280" t="s">
        <v>1</v>
      </c>
      <c r="D869" s="280" t="s">
        <v>268</v>
      </c>
      <c r="E869" s="18" t="s">
        <v>1</v>
      </c>
      <c r="F869" s="281">
        <v>0</v>
      </c>
      <c r="G869" s="35"/>
      <c r="H869" s="40"/>
    </row>
    <row r="870" spans="1:8" s="2" customFormat="1" ht="16.899999999999999" customHeight="1">
      <c r="A870" s="35"/>
      <c r="B870" s="40"/>
      <c r="C870" s="280" t="s">
        <v>1</v>
      </c>
      <c r="D870" s="280" t="s">
        <v>1108</v>
      </c>
      <c r="E870" s="18" t="s">
        <v>1</v>
      </c>
      <c r="F870" s="281">
        <v>50.82</v>
      </c>
      <c r="G870" s="35"/>
      <c r="H870" s="40"/>
    </row>
    <row r="871" spans="1:8" s="2" customFormat="1" ht="16.899999999999999" customHeight="1">
      <c r="A871" s="35"/>
      <c r="B871" s="40"/>
      <c r="C871" s="280" t="s">
        <v>173</v>
      </c>
      <c r="D871" s="280" t="s">
        <v>267</v>
      </c>
      <c r="E871" s="18" t="s">
        <v>1</v>
      </c>
      <c r="F871" s="281">
        <v>50.82</v>
      </c>
      <c r="G871" s="35"/>
      <c r="H871" s="40"/>
    </row>
    <row r="872" spans="1:8" s="2" customFormat="1" ht="16.899999999999999" customHeight="1">
      <c r="A872" s="35"/>
      <c r="B872" s="40"/>
      <c r="C872" s="282" t="s">
        <v>1324</v>
      </c>
      <c r="D872" s="35"/>
      <c r="E872" s="35"/>
      <c r="F872" s="35"/>
      <c r="G872" s="35"/>
      <c r="H872" s="40"/>
    </row>
    <row r="873" spans="1:8" s="2" customFormat="1" ht="22.5">
      <c r="A873" s="35"/>
      <c r="B873" s="40"/>
      <c r="C873" s="280" t="s">
        <v>260</v>
      </c>
      <c r="D873" s="280" t="s">
        <v>261</v>
      </c>
      <c r="E873" s="18" t="s">
        <v>229</v>
      </c>
      <c r="F873" s="281">
        <v>275.83999999999997</v>
      </c>
      <c r="G873" s="35"/>
      <c r="H873" s="40"/>
    </row>
    <row r="874" spans="1:8" s="2" customFormat="1" ht="16.899999999999999" customHeight="1">
      <c r="A874" s="35"/>
      <c r="B874" s="40"/>
      <c r="C874" s="280" t="s">
        <v>304</v>
      </c>
      <c r="D874" s="280" t="s">
        <v>305</v>
      </c>
      <c r="E874" s="18" t="s">
        <v>229</v>
      </c>
      <c r="F874" s="281">
        <v>44.475000000000001</v>
      </c>
      <c r="G874" s="35"/>
      <c r="H874" s="40"/>
    </row>
    <row r="875" spans="1:8" s="2" customFormat="1" ht="16.899999999999999" customHeight="1">
      <c r="A875" s="35"/>
      <c r="B875" s="40"/>
      <c r="C875" s="276" t="s">
        <v>178</v>
      </c>
      <c r="D875" s="277" t="s">
        <v>1</v>
      </c>
      <c r="E875" s="278" t="s">
        <v>1</v>
      </c>
      <c r="F875" s="279">
        <v>343.7</v>
      </c>
      <c r="G875" s="35"/>
      <c r="H875" s="40"/>
    </row>
    <row r="876" spans="1:8" s="2" customFormat="1" ht="16.899999999999999" customHeight="1">
      <c r="A876" s="35"/>
      <c r="B876" s="40"/>
      <c r="C876" s="280" t="s">
        <v>1</v>
      </c>
      <c r="D876" s="280" t="s">
        <v>220</v>
      </c>
      <c r="E876" s="18" t="s">
        <v>1</v>
      </c>
      <c r="F876" s="281">
        <v>0</v>
      </c>
      <c r="G876" s="35"/>
      <c r="H876" s="40"/>
    </row>
    <row r="877" spans="1:8" s="2" customFormat="1" ht="16.899999999999999" customHeight="1">
      <c r="A877" s="35"/>
      <c r="B877" s="40"/>
      <c r="C877" s="280" t="s">
        <v>1</v>
      </c>
      <c r="D877" s="280" t="s">
        <v>231</v>
      </c>
      <c r="E877" s="18" t="s">
        <v>1</v>
      </c>
      <c r="F877" s="281">
        <v>0</v>
      </c>
      <c r="G877" s="35"/>
      <c r="H877" s="40"/>
    </row>
    <row r="878" spans="1:8" s="2" customFormat="1" ht="16.899999999999999" customHeight="1">
      <c r="A878" s="35"/>
      <c r="B878" s="40"/>
      <c r="C878" s="280" t="s">
        <v>1</v>
      </c>
      <c r="D878" s="280" t="s">
        <v>1102</v>
      </c>
      <c r="E878" s="18" t="s">
        <v>1</v>
      </c>
      <c r="F878" s="281">
        <v>343.7</v>
      </c>
      <c r="G878" s="35"/>
      <c r="H878" s="40"/>
    </row>
    <row r="879" spans="1:8" s="2" customFormat="1" ht="16.899999999999999" customHeight="1">
      <c r="A879" s="35"/>
      <c r="B879" s="40"/>
      <c r="C879" s="280" t="s">
        <v>178</v>
      </c>
      <c r="D879" s="280" t="s">
        <v>196</v>
      </c>
      <c r="E879" s="18" t="s">
        <v>1</v>
      </c>
      <c r="F879" s="281">
        <v>343.7</v>
      </c>
      <c r="G879" s="35"/>
      <c r="H879" s="40"/>
    </row>
    <row r="880" spans="1:8" s="2" customFormat="1" ht="16.899999999999999" customHeight="1">
      <c r="A880" s="35"/>
      <c r="B880" s="40"/>
      <c r="C880" s="282" t="s">
        <v>1324</v>
      </c>
      <c r="D880" s="35"/>
      <c r="E880" s="35"/>
      <c r="F880" s="35"/>
      <c r="G880" s="35"/>
      <c r="H880" s="40"/>
    </row>
    <row r="881" spans="1:8" s="2" customFormat="1" ht="16.899999999999999" customHeight="1">
      <c r="A881" s="35"/>
      <c r="B881" s="40"/>
      <c r="C881" s="280" t="s">
        <v>240</v>
      </c>
      <c r="D881" s="280" t="s">
        <v>241</v>
      </c>
      <c r="E881" s="18" t="s">
        <v>211</v>
      </c>
      <c r="F881" s="281">
        <v>343.7</v>
      </c>
      <c r="G881" s="35"/>
      <c r="H881" s="40"/>
    </row>
    <row r="882" spans="1:8" s="2" customFormat="1" ht="16.899999999999999" customHeight="1">
      <c r="A882" s="35"/>
      <c r="B882" s="40"/>
      <c r="C882" s="280" t="s">
        <v>245</v>
      </c>
      <c r="D882" s="280" t="s">
        <v>246</v>
      </c>
      <c r="E882" s="18" t="s">
        <v>211</v>
      </c>
      <c r="F882" s="281">
        <v>343.7</v>
      </c>
      <c r="G882" s="35"/>
      <c r="H882" s="40"/>
    </row>
    <row r="883" spans="1:8" s="2" customFormat="1" ht="16.899999999999999" customHeight="1">
      <c r="A883" s="35"/>
      <c r="B883" s="40"/>
      <c r="C883" s="276" t="s">
        <v>180</v>
      </c>
      <c r="D883" s="277" t="s">
        <v>1</v>
      </c>
      <c r="E883" s="278" t="s">
        <v>1</v>
      </c>
      <c r="F883" s="279">
        <v>77</v>
      </c>
      <c r="G883" s="35"/>
      <c r="H883" s="40"/>
    </row>
    <row r="884" spans="1:8" s="2" customFormat="1" ht="16.899999999999999" customHeight="1">
      <c r="A884" s="35"/>
      <c r="B884" s="40"/>
      <c r="C884" s="280" t="s">
        <v>1</v>
      </c>
      <c r="D884" s="280" t="s">
        <v>220</v>
      </c>
      <c r="E884" s="18" t="s">
        <v>1</v>
      </c>
      <c r="F884" s="281">
        <v>0</v>
      </c>
      <c r="G884" s="35"/>
      <c r="H884" s="40"/>
    </row>
    <row r="885" spans="1:8" s="2" customFormat="1" ht="16.899999999999999" customHeight="1">
      <c r="A885" s="35"/>
      <c r="B885" s="40"/>
      <c r="C885" s="280" t="s">
        <v>180</v>
      </c>
      <c r="D885" s="280" t="s">
        <v>1117</v>
      </c>
      <c r="E885" s="18" t="s">
        <v>1</v>
      </c>
      <c r="F885" s="281">
        <v>77</v>
      </c>
      <c r="G885" s="35"/>
      <c r="H885" s="40"/>
    </row>
    <row r="886" spans="1:8" s="2" customFormat="1" ht="16.899999999999999" customHeight="1">
      <c r="A886" s="35"/>
      <c r="B886" s="40"/>
      <c r="C886" s="282" t="s">
        <v>1324</v>
      </c>
      <c r="D886" s="35"/>
      <c r="E886" s="35"/>
      <c r="F886" s="35"/>
      <c r="G886" s="35"/>
      <c r="H886" s="40"/>
    </row>
    <row r="887" spans="1:8" s="2" customFormat="1" ht="16.899999999999999" customHeight="1">
      <c r="A887" s="35"/>
      <c r="B887" s="40"/>
      <c r="C887" s="280" t="s">
        <v>381</v>
      </c>
      <c r="D887" s="280" t="s">
        <v>382</v>
      </c>
      <c r="E887" s="18" t="s">
        <v>334</v>
      </c>
      <c r="F887" s="281">
        <v>77</v>
      </c>
      <c r="G887" s="35"/>
      <c r="H887" s="40"/>
    </row>
    <row r="888" spans="1:8" s="2" customFormat="1" ht="16.899999999999999" customHeight="1">
      <c r="A888" s="35"/>
      <c r="B888" s="40"/>
      <c r="C888" s="280" t="s">
        <v>386</v>
      </c>
      <c r="D888" s="280" t="s">
        <v>387</v>
      </c>
      <c r="E888" s="18" t="s">
        <v>334</v>
      </c>
      <c r="F888" s="281">
        <v>78.155000000000001</v>
      </c>
      <c r="G888" s="35"/>
      <c r="H888" s="40"/>
    </row>
    <row r="889" spans="1:8" s="2" customFormat="1" ht="16.899999999999999" customHeight="1">
      <c r="A889" s="35"/>
      <c r="B889" s="40"/>
      <c r="C889" s="276" t="s">
        <v>184</v>
      </c>
      <c r="D889" s="277" t="s">
        <v>1</v>
      </c>
      <c r="E889" s="278" t="s">
        <v>1</v>
      </c>
      <c r="F889" s="279">
        <v>263.76100000000002</v>
      </c>
      <c r="G889" s="35"/>
      <c r="H889" s="40"/>
    </row>
    <row r="890" spans="1:8" s="2" customFormat="1" ht="16.899999999999999" customHeight="1">
      <c r="A890" s="35"/>
      <c r="B890" s="40"/>
      <c r="C890" s="280" t="s">
        <v>1</v>
      </c>
      <c r="D890" s="280" t="s">
        <v>220</v>
      </c>
      <c r="E890" s="18" t="s">
        <v>1</v>
      </c>
      <c r="F890" s="281">
        <v>0</v>
      </c>
      <c r="G890" s="35"/>
      <c r="H890" s="40"/>
    </row>
    <row r="891" spans="1:8" s="2" customFormat="1" ht="16.899999999999999" customHeight="1">
      <c r="A891" s="35"/>
      <c r="B891" s="40"/>
      <c r="C891" s="280" t="s">
        <v>1</v>
      </c>
      <c r="D891" s="280" t="s">
        <v>324</v>
      </c>
      <c r="E891" s="18" t="s">
        <v>1</v>
      </c>
      <c r="F891" s="281">
        <v>0</v>
      </c>
      <c r="G891" s="35"/>
      <c r="H891" s="40"/>
    </row>
    <row r="892" spans="1:8" s="2" customFormat="1" ht="16.899999999999999" customHeight="1">
      <c r="A892" s="35"/>
      <c r="B892" s="40"/>
      <c r="C892" s="280" t="s">
        <v>184</v>
      </c>
      <c r="D892" s="280" t="s">
        <v>325</v>
      </c>
      <c r="E892" s="18" t="s">
        <v>1</v>
      </c>
      <c r="F892" s="281">
        <v>263.76100000000002</v>
      </c>
      <c r="G892" s="35"/>
      <c r="H892" s="40"/>
    </row>
    <row r="893" spans="1:8" s="2" customFormat="1" ht="16.899999999999999" customHeight="1">
      <c r="A893" s="35"/>
      <c r="B893" s="40"/>
      <c r="C893" s="282" t="s">
        <v>1324</v>
      </c>
      <c r="D893" s="35"/>
      <c r="E893" s="35"/>
      <c r="F893" s="35"/>
      <c r="G893" s="35"/>
      <c r="H893" s="40"/>
    </row>
    <row r="894" spans="1:8" s="2" customFormat="1" ht="16.899999999999999" customHeight="1">
      <c r="A894" s="35"/>
      <c r="B894" s="40"/>
      <c r="C894" s="280" t="s">
        <v>282</v>
      </c>
      <c r="D894" s="280" t="s">
        <v>283</v>
      </c>
      <c r="E894" s="18" t="s">
        <v>229</v>
      </c>
      <c r="F894" s="281">
        <v>263.76100000000002</v>
      </c>
      <c r="G894" s="35"/>
      <c r="H894" s="40"/>
    </row>
    <row r="895" spans="1:8" s="2" customFormat="1" ht="22.5">
      <c r="A895" s="35"/>
      <c r="B895" s="40"/>
      <c r="C895" s="280" t="s">
        <v>327</v>
      </c>
      <c r="D895" s="280" t="s">
        <v>328</v>
      </c>
      <c r="E895" s="18" t="s">
        <v>229</v>
      </c>
      <c r="F895" s="281">
        <v>263.76100000000002</v>
      </c>
      <c r="G895" s="35"/>
      <c r="H895" s="40"/>
    </row>
    <row r="896" spans="1:8" s="2" customFormat="1" ht="16.899999999999999" customHeight="1">
      <c r="A896" s="35"/>
      <c r="B896" s="40"/>
      <c r="C896" s="276" t="s">
        <v>187</v>
      </c>
      <c r="D896" s="277" t="s">
        <v>1</v>
      </c>
      <c r="E896" s="278" t="s">
        <v>1</v>
      </c>
      <c r="F896" s="279">
        <v>44.475000000000001</v>
      </c>
      <c r="G896" s="35"/>
      <c r="H896" s="40"/>
    </row>
    <row r="897" spans="1:8" s="2" customFormat="1" ht="16.899999999999999" customHeight="1">
      <c r="A897" s="35"/>
      <c r="B897" s="40"/>
      <c r="C897" s="280" t="s">
        <v>187</v>
      </c>
      <c r="D897" s="280" t="s">
        <v>1114</v>
      </c>
      <c r="E897" s="18" t="s">
        <v>1</v>
      </c>
      <c r="F897" s="281">
        <v>44.475000000000001</v>
      </c>
      <c r="G897" s="35"/>
      <c r="H897" s="40"/>
    </row>
    <row r="898" spans="1:8" s="2" customFormat="1" ht="16.899999999999999" customHeight="1">
      <c r="A898" s="35"/>
      <c r="B898" s="40"/>
      <c r="C898" s="282" t="s">
        <v>1324</v>
      </c>
      <c r="D898" s="35"/>
      <c r="E898" s="35"/>
      <c r="F898" s="35"/>
      <c r="G898" s="35"/>
      <c r="H898" s="40"/>
    </row>
    <row r="899" spans="1:8" s="2" customFormat="1" ht="16.899999999999999" customHeight="1">
      <c r="A899" s="35"/>
      <c r="B899" s="40"/>
      <c r="C899" s="280" t="s">
        <v>304</v>
      </c>
      <c r="D899" s="280" t="s">
        <v>305</v>
      </c>
      <c r="E899" s="18" t="s">
        <v>229</v>
      </c>
      <c r="F899" s="281">
        <v>44.475000000000001</v>
      </c>
      <c r="G899" s="35"/>
      <c r="H899" s="40"/>
    </row>
    <row r="900" spans="1:8" s="2" customFormat="1" ht="16.899999999999999" customHeight="1">
      <c r="A900" s="35"/>
      <c r="B900" s="40"/>
      <c r="C900" s="280" t="s">
        <v>282</v>
      </c>
      <c r="D900" s="280" t="s">
        <v>283</v>
      </c>
      <c r="E900" s="18" t="s">
        <v>229</v>
      </c>
      <c r="F900" s="281">
        <v>263.76100000000002</v>
      </c>
      <c r="G900" s="35"/>
      <c r="H900" s="40"/>
    </row>
    <row r="901" spans="1:8" s="2" customFormat="1" ht="16.899999999999999" customHeight="1">
      <c r="A901" s="35"/>
      <c r="B901" s="40"/>
      <c r="C901" s="280" t="s">
        <v>318</v>
      </c>
      <c r="D901" s="280" t="s">
        <v>319</v>
      </c>
      <c r="E901" s="18" t="s">
        <v>296</v>
      </c>
      <c r="F901" s="281">
        <v>80.055000000000007</v>
      </c>
      <c r="G901" s="35"/>
      <c r="H901" s="40"/>
    </row>
    <row r="902" spans="1:8" s="2" customFormat="1" ht="16.899999999999999" customHeight="1">
      <c r="A902" s="35"/>
      <c r="B902" s="40"/>
      <c r="C902" s="276" t="s">
        <v>189</v>
      </c>
      <c r="D902" s="277" t="s">
        <v>1</v>
      </c>
      <c r="E902" s="278" t="s">
        <v>1</v>
      </c>
      <c r="F902" s="279">
        <v>206.58099999999999</v>
      </c>
      <c r="G902" s="35"/>
      <c r="H902" s="40"/>
    </row>
    <row r="903" spans="1:8" s="2" customFormat="1" ht="16.899999999999999" customHeight="1">
      <c r="A903" s="35"/>
      <c r="B903" s="40"/>
      <c r="C903" s="280" t="s">
        <v>189</v>
      </c>
      <c r="D903" s="280" t="s">
        <v>274</v>
      </c>
      <c r="E903" s="18" t="s">
        <v>1</v>
      </c>
      <c r="F903" s="281">
        <v>206.58099999999999</v>
      </c>
      <c r="G903" s="35"/>
      <c r="H903" s="40"/>
    </row>
    <row r="904" spans="1:8" s="2" customFormat="1" ht="16.899999999999999" customHeight="1">
      <c r="A904" s="35"/>
      <c r="B904" s="40"/>
      <c r="C904" s="282" t="s">
        <v>1324</v>
      </c>
      <c r="D904" s="35"/>
      <c r="E904" s="35"/>
      <c r="F904" s="35"/>
      <c r="G904" s="35"/>
      <c r="H904" s="40"/>
    </row>
    <row r="905" spans="1:8" s="2" customFormat="1" ht="22.5">
      <c r="A905" s="35"/>
      <c r="B905" s="40"/>
      <c r="C905" s="280" t="s">
        <v>260</v>
      </c>
      <c r="D905" s="280" t="s">
        <v>261</v>
      </c>
      <c r="E905" s="18" t="s">
        <v>229</v>
      </c>
      <c r="F905" s="281">
        <v>275.83999999999997</v>
      </c>
      <c r="G905" s="35"/>
      <c r="H905" s="40"/>
    </row>
    <row r="906" spans="1:8" s="2" customFormat="1" ht="16.899999999999999" customHeight="1">
      <c r="A906" s="35"/>
      <c r="B906" s="40"/>
      <c r="C906" s="280" t="s">
        <v>282</v>
      </c>
      <c r="D906" s="280" t="s">
        <v>283</v>
      </c>
      <c r="E906" s="18" t="s">
        <v>229</v>
      </c>
      <c r="F906" s="281">
        <v>263.76100000000002</v>
      </c>
      <c r="G906" s="35"/>
      <c r="H906" s="40"/>
    </row>
    <row r="907" spans="1:8" s="2" customFormat="1" ht="16.899999999999999" customHeight="1">
      <c r="A907" s="35"/>
      <c r="B907" s="40"/>
      <c r="C907" s="280" t="s">
        <v>312</v>
      </c>
      <c r="D907" s="280" t="s">
        <v>313</v>
      </c>
      <c r="E907" s="18" t="s">
        <v>296</v>
      </c>
      <c r="F907" s="281">
        <v>371.846</v>
      </c>
      <c r="G907" s="35"/>
      <c r="H907" s="40"/>
    </row>
    <row r="908" spans="1:8" s="2" customFormat="1" ht="16.899999999999999" customHeight="1">
      <c r="A908" s="35"/>
      <c r="B908" s="40"/>
      <c r="C908" s="276" t="s">
        <v>192</v>
      </c>
      <c r="D908" s="277" t="s">
        <v>1</v>
      </c>
      <c r="E908" s="278" t="s">
        <v>1</v>
      </c>
      <c r="F908" s="279">
        <v>275.83999999999997</v>
      </c>
      <c r="G908" s="35"/>
      <c r="H908" s="40"/>
    </row>
    <row r="909" spans="1:8" s="2" customFormat="1" ht="16.899999999999999" customHeight="1">
      <c r="A909" s="35"/>
      <c r="B909" s="40"/>
      <c r="C909" s="280" t="s">
        <v>192</v>
      </c>
      <c r="D909" s="280" t="s">
        <v>199</v>
      </c>
      <c r="E909" s="18" t="s">
        <v>1</v>
      </c>
      <c r="F909" s="281">
        <v>275.83999999999997</v>
      </c>
      <c r="G909" s="35"/>
      <c r="H909" s="40"/>
    </row>
    <row r="910" spans="1:8" s="2" customFormat="1" ht="16.899999999999999" customHeight="1">
      <c r="A910" s="35"/>
      <c r="B910" s="40"/>
      <c r="C910" s="282" t="s">
        <v>1324</v>
      </c>
      <c r="D910" s="35"/>
      <c r="E910" s="35"/>
      <c r="F910" s="35"/>
      <c r="G910" s="35"/>
      <c r="H910" s="40"/>
    </row>
    <row r="911" spans="1:8" s="2" customFormat="1" ht="22.5">
      <c r="A911" s="35"/>
      <c r="B911" s="40"/>
      <c r="C911" s="280" t="s">
        <v>260</v>
      </c>
      <c r="D911" s="280" t="s">
        <v>261</v>
      </c>
      <c r="E911" s="18" t="s">
        <v>229</v>
      </c>
      <c r="F911" s="281">
        <v>275.83999999999997</v>
      </c>
      <c r="G911" s="35"/>
      <c r="H911" s="40"/>
    </row>
    <row r="912" spans="1:8" s="2" customFormat="1" ht="22.5">
      <c r="A912" s="35"/>
      <c r="B912" s="40"/>
      <c r="C912" s="280" t="s">
        <v>249</v>
      </c>
      <c r="D912" s="280" t="s">
        <v>250</v>
      </c>
      <c r="E912" s="18" t="s">
        <v>229</v>
      </c>
      <c r="F912" s="281">
        <v>275.83999999999997</v>
      </c>
      <c r="G912" s="35"/>
      <c r="H912" s="40"/>
    </row>
    <row r="913" spans="1:8" s="2" customFormat="1" ht="22.5">
      <c r="A913" s="35"/>
      <c r="B913" s="40"/>
      <c r="C913" s="280" t="s">
        <v>277</v>
      </c>
      <c r="D913" s="280" t="s">
        <v>278</v>
      </c>
      <c r="E913" s="18" t="s">
        <v>229</v>
      </c>
      <c r="F913" s="281">
        <v>275.83999999999997</v>
      </c>
      <c r="G913" s="35"/>
      <c r="H913" s="40"/>
    </row>
    <row r="914" spans="1:8" s="2" customFormat="1" ht="16.899999999999999" customHeight="1">
      <c r="A914" s="35"/>
      <c r="B914" s="40"/>
      <c r="C914" s="280" t="s">
        <v>282</v>
      </c>
      <c r="D914" s="280" t="s">
        <v>283</v>
      </c>
      <c r="E914" s="18" t="s">
        <v>229</v>
      </c>
      <c r="F914" s="281">
        <v>551.67999999999995</v>
      </c>
      <c r="G914" s="35"/>
      <c r="H914" s="40"/>
    </row>
    <row r="915" spans="1:8" s="2" customFormat="1" ht="22.5">
      <c r="A915" s="35"/>
      <c r="B915" s="40"/>
      <c r="C915" s="280" t="s">
        <v>294</v>
      </c>
      <c r="D915" s="280" t="s">
        <v>295</v>
      </c>
      <c r="E915" s="18" t="s">
        <v>296</v>
      </c>
      <c r="F915" s="281">
        <v>496.512</v>
      </c>
      <c r="G915" s="35"/>
      <c r="H915" s="40"/>
    </row>
    <row r="916" spans="1:8" s="2" customFormat="1" ht="16.899999999999999" customHeight="1">
      <c r="A916" s="35"/>
      <c r="B916" s="40"/>
      <c r="C916" s="280" t="s">
        <v>288</v>
      </c>
      <c r="D916" s="280" t="s">
        <v>289</v>
      </c>
      <c r="E916" s="18" t="s">
        <v>229</v>
      </c>
      <c r="F916" s="281">
        <v>551.67999999999995</v>
      </c>
      <c r="G916" s="35"/>
      <c r="H916" s="40"/>
    </row>
    <row r="917" spans="1:8" s="2" customFormat="1" ht="16.899999999999999" customHeight="1">
      <c r="A917" s="35"/>
      <c r="B917" s="40"/>
      <c r="C917" s="276" t="s">
        <v>195</v>
      </c>
      <c r="D917" s="277" t="s">
        <v>196</v>
      </c>
      <c r="E917" s="278" t="s">
        <v>1</v>
      </c>
      <c r="F917" s="279">
        <v>69.259</v>
      </c>
      <c r="G917" s="35"/>
      <c r="H917" s="40"/>
    </row>
    <row r="918" spans="1:8" s="2" customFormat="1" ht="16.899999999999999" customHeight="1">
      <c r="A918" s="35"/>
      <c r="B918" s="40"/>
      <c r="C918" s="280" t="s">
        <v>1</v>
      </c>
      <c r="D918" s="280" t="s">
        <v>220</v>
      </c>
      <c r="E918" s="18" t="s">
        <v>1</v>
      </c>
      <c r="F918" s="281">
        <v>0</v>
      </c>
      <c r="G918" s="35"/>
      <c r="H918" s="40"/>
    </row>
    <row r="919" spans="1:8" s="2" customFormat="1" ht="16.899999999999999" customHeight="1">
      <c r="A919" s="35"/>
      <c r="B919" s="40"/>
      <c r="C919" s="280" t="s">
        <v>1</v>
      </c>
      <c r="D919" s="280" t="s">
        <v>263</v>
      </c>
      <c r="E919" s="18" t="s">
        <v>1</v>
      </c>
      <c r="F919" s="281">
        <v>0</v>
      </c>
      <c r="G919" s="35"/>
      <c r="H919" s="40"/>
    </row>
    <row r="920" spans="1:8" s="2" customFormat="1" ht="16.899999999999999" customHeight="1">
      <c r="A920" s="35"/>
      <c r="B920" s="40"/>
      <c r="C920" s="280" t="s">
        <v>1</v>
      </c>
      <c r="D920" s="280" t="s">
        <v>264</v>
      </c>
      <c r="E920" s="18" t="s">
        <v>1</v>
      </c>
      <c r="F920" s="281">
        <v>0</v>
      </c>
      <c r="G920" s="35"/>
      <c r="H920" s="40"/>
    </row>
    <row r="921" spans="1:8" s="2" customFormat="1" ht="16.899999999999999" customHeight="1">
      <c r="A921" s="35"/>
      <c r="B921" s="40"/>
      <c r="C921" s="280" t="s">
        <v>1</v>
      </c>
      <c r="D921" s="280" t="s">
        <v>1107</v>
      </c>
      <c r="E921" s="18" t="s">
        <v>1</v>
      </c>
      <c r="F921" s="281">
        <v>12.705</v>
      </c>
      <c r="G921" s="35"/>
      <c r="H921" s="40"/>
    </row>
    <row r="922" spans="1:8" s="2" customFormat="1" ht="16.899999999999999" customHeight="1">
      <c r="A922" s="35"/>
      <c r="B922" s="40"/>
      <c r="C922" s="280" t="s">
        <v>1</v>
      </c>
      <c r="D922" s="280" t="s">
        <v>268</v>
      </c>
      <c r="E922" s="18" t="s">
        <v>1</v>
      </c>
      <c r="F922" s="281">
        <v>0</v>
      </c>
      <c r="G922" s="35"/>
      <c r="H922" s="40"/>
    </row>
    <row r="923" spans="1:8" s="2" customFormat="1" ht="16.899999999999999" customHeight="1">
      <c r="A923" s="35"/>
      <c r="B923" s="40"/>
      <c r="C923" s="280" t="s">
        <v>1</v>
      </c>
      <c r="D923" s="280" t="s">
        <v>1108</v>
      </c>
      <c r="E923" s="18" t="s">
        <v>1</v>
      </c>
      <c r="F923" s="281">
        <v>50.82</v>
      </c>
      <c r="G923" s="35"/>
      <c r="H923" s="40"/>
    </row>
    <row r="924" spans="1:8" s="2" customFormat="1" ht="16.899999999999999" customHeight="1">
      <c r="A924" s="35"/>
      <c r="B924" s="40"/>
      <c r="C924" s="280" t="s">
        <v>1</v>
      </c>
      <c r="D924" s="280" t="s">
        <v>271</v>
      </c>
      <c r="E924" s="18" t="s">
        <v>1</v>
      </c>
      <c r="F924" s="281">
        <v>0</v>
      </c>
      <c r="G924" s="35"/>
      <c r="H924" s="40"/>
    </row>
    <row r="925" spans="1:8" s="2" customFormat="1" ht="16.899999999999999" customHeight="1">
      <c r="A925" s="35"/>
      <c r="B925" s="40"/>
      <c r="C925" s="280" t="s">
        <v>1</v>
      </c>
      <c r="D925" s="280" t="s">
        <v>1109</v>
      </c>
      <c r="E925" s="18" t="s">
        <v>1</v>
      </c>
      <c r="F925" s="281">
        <v>4.9059999999999997</v>
      </c>
      <c r="G925" s="35"/>
      <c r="H925" s="40"/>
    </row>
    <row r="926" spans="1:8" s="2" customFormat="1" ht="16.899999999999999" customHeight="1">
      <c r="A926" s="35"/>
      <c r="B926" s="40"/>
      <c r="C926" s="280" t="s">
        <v>1</v>
      </c>
      <c r="D926" s="280" t="s">
        <v>1047</v>
      </c>
      <c r="E926" s="18" t="s">
        <v>1</v>
      </c>
      <c r="F926" s="281">
        <v>0.82799999999999996</v>
      </c>
      <c r="G926" s="35"/>
      <c r="H926" s="40"/>
    </row>
    <row r="927" spans="1:8" s="2" customFormat="1" ht="16.899999999999999" customHeight="1">
      <c r="A927" s="35"/>
      <c r="B927" s="40"/>
      <c r="C927" s="280" t="s">
        <v>195</v>
      </c>
      <c r="D927" s="280" t="s">
        <v>196</v>
      </c>
      <c r="E927" s="18" t="s">
        <v>1</v>
      </c>
      <c r="F927" s="281">
        <v>69.259</v>
      </c>
      <c r="G927" s="35"/>
      <c r="H927" s="40"/>
    </row>
    <row r="928" spans="1:8" s="2" customFormat="1" ht="16.899999999999999" customHeight="1">
      <c r="A928" s="35"/>
      <c r="B928" s="40"/>
      <c r="C928" s="282" t="s">
        <v>1324</v>
      </c>
      <c r="D928" s="35"/>
      <c r="E928" s="35"/>
      <c r="F928" s="35"/>
      <c r="G928" s="35"/>
      <c r="H928" s="40"/>
    </row>
    <row r="929" spans="1:8" s="2" customFormat="1" ht="22.5">
      <c r="A929" s="35"/>
      <c r="B929" s="40"/>
      <c r="C929" s="280" t="s">
        <v>260</v>
      </c>
      <c r="D929" s="280" t="s">
        <v>261</v>
      </c>
      <c r="E929" s="18" t="s">
        <v>229</v>
      </c>
      <c r="F929" s="281">
        <v>275.83999999999997</v>
      </c>
      <c r="G929" s="35"/>
      <c r="H929" s="40"/>
    </row>
    <row r="930" spans="1:8" s="2" customFormat="1" ht="16.899999999999999" customHeight="1">
      <c r="A930" s="35"/>
      <c r="B930" s="40"/>
      <c r="C930" s="280" t="s">
        <v>300</v>
      </c>
      <c r="D930" s="280" t="s">
        <v>301</v>
      </c>
      <c r="E930" s="18" t="s">
        <v>229</v>
      </c>
      <c r="F930" s="281">
        <v>206.58099999999999</v>
      </c>
      <c r="G930" s="35"/>
      <c r="H930" s="40"/>
    </row>
    <row r="931" spans="1:8" s="2" customFormat="1" ht="16.899999999999999" customHeight="1">
      <c r="A931" s="35"/>
      <c r="B931" s="40"/>
      <c r="C931" s="276" t="s">
        <v>199</v>
      </c>
      <c r="D931" s="277" t="s">
        <v>1</v>
      </c>
      <c r="E931" s="278" t="s">
        <v>1</v>
      </c>
      <c r="F931" s="279">
        <v>275.83999999999997</v>
      </c>
      <c r="G931" s="35"/>
      <c r="H931" s="40"/>
    </row>
    <row r="932" spans="1:8" s="2" customFormat="1" ht="16.899999999999999" customHeight="1">
      <c r="A932" s="35"/>
      <c r="B932" s="40"/>
      <c r="C932" s="280" t="s">
        <v>1</v>
      </c>
      <c r="D932" s="280" t="s">
        <v>220</v>
      </c>
      <c r="E932" s="18" t="s">
        <v>1</v>
      </c>
      <c r="F932" s="281">
        <v>0</v>
      </c>
      <c r="G932" s="35"/>
      <c r="H932" s="40"/>
    </row>
    <row r="933" spans="1:8" s="2" customFormat="1" ht="16.899999999999999" customHeight="1">
      <c r="A933" s="35"/>
      <c r="B933" s="40"/>
      <c r="C933" s="280" t="s">
        <v>1</v>
      </c>
      <c r="D933" s="280" t="s">
        <v>231</v>
      </c>
      <c r="E933" s="18" t="s">
        <v>1</v>
      </c>
      <c r="F933" s="281">
        <v>0</v>
      </c>
      <c r="G933" s="35"/>
      <c r="H933" s="40"/>
    </row>
    <row r="934" spans="1:8" s="2" customFormat="1" ht="16.899999999999999" customHeight="1">
      <c r="A934" s="35"/>
      <c r="B934" s="40"/>
      <c r="C934" s="280" t="s">
        <v>1</v>
      </c>
      <c r="D934" s="280" t="s">
        <v>1098</v>
      </c>
      <c r="E934" s="18" t="s">
        <v>1</v>
      </c>
      <c r="F934" s="281">
        <v>303</v>
      </c>
      <c r="G934" s="35"/>
      <c r="H934" s="40"/>
    </row>
    <row r="935" spans="1:8" s="2" customFormat="1" ht="16.899999999999999" customHeight="1">
      <c r="A935" s="35"/>
      <c r="B935" s="40"/>
      <c r="C935" s="280" t="s">
        <v>1</v>
      </c>
      <c r="D935" s="280" t="s">
        <v>233</v>
      </c>
      <c r="E935" s="18" t="s">
        <v>1</v>
      </c>
      <c r="F935" s="281">
        <v>0</v>
      </c>
      <c r="G935" s="35"/>
      <c r="H935" s="40"/>
    </row>
    <row r="936" spans="1:8" s="2" customFormat="1" ht="16.899999999999999" customHeight="1">
      <c r="A936" s="35"/>
      <c r="B936" s="40"/>
      <c r="C936" s="280" t="s">
        <v>1</v>
      </c>
      <c r="D936" s="280" t="s">
        <v>1099</v>
      </c>
      <c r="E936" s="18" t="s">
        <v>1</v>
      </c>
      <c r="F936" s="281">
        <v>15.19</v>
      </c>
      <c r="G936" s="35"/>
      <c r="H936" s="40"/>
    </row>
    <row r="937" spans="1:8" s="2" customFormat="1" ht="16.899999999999999" customHeight="1">
      <c r="A937" s="35"/>
      <c r="B937" s="40"/>
      <c r="C937" s="280" t="s">
        <v>1</v>
      </c>
      <c r="D937" s="280" t="s">
        <v>1100</v>
      </c>
      <c r="E937" s="18" t="s">
        <v>1</v>
      </c>
      <c r="F937" s="281">
        <v>-29.645</v>
      </c>
      <c r="G937" s="35"/>
      <c r="H937" s="40"/>
    </row>
    <row r="938" spans="1:8" s="2" customFormat="1" ht="16.899999999999999" customHeight="1">
      <c r="A938" s="35"/>
      <c r="B938" s="40"/>
      <c r="C938" s="280" t="s">
        <v>1</v>
      </c>
      <c r="D938" s="280" t="s">
        <v>1101</v>
      </c>
      <c r="E938" s="18" t="s">
        <v>1</v>
      </c>
      <c r="F938" s="281">
        <v>-12.705</v>
      </c>
      <c r="G938" s="35"/>
      <c r="H938" s="40"/>
    </row>
    <row r="939" spans="1:8" s="2" customFormat="1" ht="16.899999999999999" customHeight="1">
      <c r="A939" s="35"/>
      <c r="B939" s="40"/>
      <c r="C939" s="280" t="s">
        <v>199</v>
      </c>
      <c r="D939" s="280" t="s">
        <v>196</v>
      </c>
      <c r="E939" s="18" t="s">
        <v>1</v>
      </c>
      <c r="F939" s="281">
        <v>275.83999999999997</v>
      </c>
      <c r="G939" s="35"/>
      <c r="H939" s="40"/>
    </row>
    <row r="940" spans="1:8" s="2" customFormat="1" ht="16.899999999999999" customHeight="1">
      <c r="A940" s="35"/>
      <c r="B940" s="40"/>
      <c r="C940" s="282" t="s">
        <v>1324</v>
      </c>
      <c r="D940" s="35"/>
      <c r="E940" s="35"/>
      <c r="F940" s="35"/>
      <c r="G940" s="35"/>
      <c r="H940" s="40"/>
    </row>
    <row r="941" spans="1:8" s="2" customFormat="1" ht="22.5">
      <c r="A941" s="35"/>
      <c r="B941" s="40"/>
      <c r="C941" s="280" t="s">
        <v>227</v>
      </c>
      <c r="D941" s="280" t="s">
        <v>228</v>
      </c>
      <c r="E941" s="18" t="s">
        <v>229</v>
      </c>
      <c r="F941" s="281">
        <v>275.83999999999997</v>
      </c>
      <c r="G941" s="35"/>
      <c r="H941" s="40"/>
    </row>
    <row r="942" spans="1:8" s="2" customFormat="1" ht="22.5">
      <c r="A942" s="35"/>
      <c r="B942" s="40"/>
      <c r="C942" s="280" t="s">
        <v>260</v>
      </c>
      <c r="D942" s="280" t="s">
        <v>261</v>
      </c>
      <c r="E942" s="18" t="s">
        <v>229</v>
      </c>
      <c r="F942" s="281">
        <v>275.83999999999997</v>
      </c>
      <c r="G942" s="35"/>
      <c r="H942" s="40"/>
    </row>
    <row r="943" spans="1:8" s="2" customFormat="1" ht="16.899999999999999" customHeight="1">
      <c r="A943" s="35"/>
      <c r="B943" s="40"/>
      <c r="C943" s="280" t="s">
        <v>300</v>
      </c>
      <c r="D943" s="280" t="s">
        <v>301</v>
      </c>
      <c r="E943" s="18" t="s">
        <v>229</v>
      </c>
      <c r="F943" s="281">
        <v>206.58099999999999</v>
      </c>
      <c r="G943" s="35"/>
      <c r="H943" s="40"/>
    </row>
    <row r="944" spans="1:8" s="2" customFormat="1" ht="26.45" customHeight="1">
      <c r="A944" s="35"/>
      <c r="B944" s="40"/>
      <c r="C944" s="275" t="s">
        <v>1334</v>
      </c>
      <c r="D944" s="275" t="s">
        <v>117</v>
      </c>
      <c r="E944" s="35"/>
      <c r="F944" s="35"/>
      <c r="G944" s="35"/>
      <c r="H944" s="40"/>
    </row>
    <row r="945" spans="1:8" s="2" customFormat="1" ht="16.899999999999999" customHeight="1">
      <c r="A945" s="35"/>
      <c r="B945" s="40"/>
      <c r="C945" s="276" t="s">
        <v>171</v>
      </c>
      <c r="D945" s="277" t="s">
        <v>1</v>
      </c>
      <c r="E945" s="278" t="s">
        <v>1</v>
      </c>
      <c r="F945" s="279">
        <v>3.96</v>
      </c>
      <c r="G945" s="35"/>
      <c r="H945" s="40"/>
    </row>
    <row r="946" spans="1:8" s="2" customFormat="1" ht="16.899999999999999" customHeight="1">
      <c r="A946" s="35"/>
      <c r="B946" s="40"/>
      <c r="C946" s="280" t="s">
        <v>1</v>
      </c>
      <c r="D946" s="280" t="s">
        <v>220</v>
      </c>
      <c r="E946" s="18" t="s">
        <v>1</v>
      </c>
      <c r="F946" s="281">
        <v>0</v>
      </c>
      <c r="G946" s="35"/>
      <c r="H946" s="40"/>
    </row>
    <row r="947" spans="1:8" s="2" customFormat="1" ht="16.899999999999999" customHeight="1">
      <c r="A947" s="35"/>
      <c r="B947" s="40"/>
      <c r="C947" s="280" t="s">
        <v>1</v>
      </c>
      <c r="D947" s="280" t="s">
        <v>263</v>
      </c>
      <c r="E947" s="18" t="s">
        <v>1</v>
      </c>
      <c r="F947" s="281">
        <v>0</v>
      </c>
      <c r="G947" s="35"/>
      <c r="H947" s="40"/>
    </row>
    <row r="948" spans="1:8" s="2" customFormat="1" ht="16.899999999999999" customHeight="1">
      <c r="A948" s="35"/>
      <c r="B948" s="40"/>
      <c r="C948" s="280" t="s">
        <v>1</v>
      </c>
      <c r="D948" s="280" t="s">
        <v>264</v>
      </c>
      <c r="E948" s="18" t="s">
        <v>1</v>
      </c>
      <c r="F948" s="281">
        <v>0</v>
      </c>
      <c r="G948" s="35"/>
      <c r="H948" s="40"/>
    </row>
    <row r="949" spans="1:8" s="2" customFormat="1" ht="16.899999999999999" customHeight="1">
      <c r="A949" s="35"/>
      <c r="B949" s="40"/>
      <c r="C949" s="280" t="s">
        <v>1</v>
      </c>
      <c r="D949" s="280" t="s">
        <v>1150</v>
      </c>
      <c r="E949" s="18" t="s">
        <v>1</v>
      </c>
      <c r="F949" s="281">
        <v>3.96</v>
      </c>
      <c r="G949" s="35"/>
      <c r="H949" s="40"/>
    </row>
    <row r="950" spans="1:8" s="2" customFormat="1" ht="16.899999999999999" customHeight="1">
      <c r="A950" s="35"/>
      <c r="B950" s="40"/>
      <c r="C950" s="280" t="s">
        <v>171</v>
      </c>
      <c r="D950" s="280" t="s">
        <v>267</v>
      </c>
      <c r="E950" s="18" t="s">
        <v>1</v>
      </c>
      <c r="F950" s="281">
        <v>3.96</v>
      </c>
      <c r="G950" s="35"/>
      <c r="H950" s="40"/>
    </row>
    <row r="951" spans="1:8" s="2" customFormat="1" ht="16.899999999999999" customHeight="1">
      <c r="A951" s="35"/>
      <c r="B951" s="40"/>
      <c r="C951" s="282" t="s">
        <v>1324</v>
      </c>
      <c r="D951" s="35"/>
      <c r="E951" s="35"/>
      <c r="F951" s="35"/>
      <c r="G951" s="35"/>
      <c r="H951" s="40"/>
    </row>
    <row r="952" spans="1:8" s="2" customFormat="1" ht="22.5">
      <c r="A952" s="35"/>
      <c r="B952" s="40"/>
      <c r="C952" s="280" t="s">
        <v>260</v>
      </c>
      <c r="D952" s="280" t="s">
        <v>261</v>
      </c>
      <c r="E952" s="18" t="s">
        <v>229</v>
      </c>
      <c r="F952" s="281">
        <v>30.66</v>
      </c>
      <c r="G952" s="35"/>
      <c r="H952" s="40"/>
    </row>
    <row r="953" spans="1:8" s="2" customFormat="1" ht="16.899999999999999" customHeight="1">
      <c r="A953" s="35"/>
      <c r="B953" s="40"/>
      <c r="C953" s="280" t="s">
        <v>282</v>
      </c>
      <c r="D953" s="280" t="s">
        <v>283</v>
      </c>
      <c r="E953" s="18" t="s">
        <v>229</v>
      </c>
      <c r="F953" s="281">
        <v>29.623999999999999</v>
      </c>
      <c r="G953" s="35"/>
      <c r="H953" s="40"/>
    </row>
    <row r="954" spans="1:8" s="2" customFormat="1" ht="16.899999999999999" customHeight="1">
      <c r="A954" s="35"/>
      <c r="B954" s="40"/>
      <c r="C954" s="280" t="s">
        <v>339</v>
      </c>
      <c r="D954" s="280" t="s">
        <v>340</v>
      </c>
      <c r="E954" s="18" t="s">
        <v>229</v>
      </c>
      <c r="F954" s="281">
        <v>3.96</v>
      </c>
      <c r="G954" s="35"/>
      <c r="H954" s="40"/>
    </row>
    <row r="955" spans="1:8" s="2" customFormat="1" ht="16.899999999999999" customHeight="1">
      <c r="A955" s="35"/>
      <c r="B955" s="40"/>
      <c r="C955" s="276" t="s">
        <v>173</v>
      </c>
      <c r="D955" s="277" t="s">
        <v>174</v>
      </c>
      <c r="E955" s="278" t="s">
        <v>1</v>
      </c>
      <c r="F955" s="279">
        <v>13.2</v>
      </c>
      <c r="G955" s="35"/>
      <c r="H955" s="40"/>
    </row>
    <row r="956" spans="1:8" s="2" customFormat="1" ht="16.899999999999999" customHeight="1">
      <c r="A956" s="35"/>
      <c r="B956" s="40"/>
      <c r="C956" s="280" t="s">
        <v>1</v>
      </c>
      <c r="D956" s="280" t="s">
        <v>268</v>
      </c>
      <c r="E956" s="18" t="s">
        <v>1</v>
      </c>
      <c r="F956" s="281">
        <v>0</v>
      </c>
      <c r="G956" s="35"/>
      <c r="H956" s="40"/>
    </row>
    <row r="957" spans="1:8" s="2" customFormat="1" ht="16.899999999999999" customHeight="1">
      <c r="A957" s="35"/>
      <c r="B957" s="40"/>
      <c r="C957" s="280" t="s">
        <v>1</v>
      </c>
      <c r="D957" s="280" t="s">
        <v>1151</v>
      </c>
      <c r="E957" s="18" t="s">
        <v>1</v>
      </c>
      <c r="F957" s="281">
        <v>13.2</v>
      </c>
      <c r="G957" s="35"/>
      <c r="H957" s="40"/>
    </row>
    <row r="958" spans="1:8" s="2" customFormat="1" ht="16.899999999999999" customHeight="1">
      <c r="A958" s="35"/>
      <c r="B958" s="40"/>
      <c r="C958" s="280" t="s">
        <v>173</v>
      </c>
      <c r="D958" s="280" t="s">
        <v>267</v>
      </c>
      <c r="E958" s="18" t="s">
        <v>1</v>
      </c>
      <c r="F958" s="281">
        <v>13.2</v>
      </c>
      <c r="G958" s="35"/>
      <c r="H958" s="40"/>
    </row>
    <row r="959" spans="1:8" s="2" customFormat="1" ht="16.899999999999999" customHeight="1">
      <c r="A959" s="35"/>
      <c r="B959" s="40"/>
      <c r="C959" s="282" t="s">
        <v>1324</v>
      </c>
      <c r="D959" s="35"/>
      <c r="E959" s="35"/>
      <c r="F959" s="35"/>
      <c r="G959" s="35"/>
      <c r="H959" s="40"/>
    </row>
    <row r="960" spans="1:8" s="2" customFormat="1" ht="22.5">
      <c r="A960" s="35"/>
      <c r="B960" s="40"/>
      <c r="C960" s="280" t="s">
        <v>260</v>
      </c>
      <c r="D960" s="280" t="s">
        <v>261</v>
      </c>
      <c r="E960" s="18" t="s">
        <v>229</v>
      </c>
      <c r="F960" s="281">
        <v>30.66</v>
      </c>
      <c r="G960" s="35"/>
      <c r="H960" s="40"/>
    </row>
    <row r="961" spans="1:8" s="2" customFormat="1" ht="16.899999999999999" customHeight="1">
      <c r="A961" s="35"/>
      <c r="B961" s="40"/>
      <c r="C961" s="280" t="s">
        <v>304</v>
      </c>
      <c r="D961" s="280" t="s">
        <v>305</v>
      </c>
      <c r="E961" s="18" t="s">
        <v>229</v>
      </c>
      <c r="F961" s="281">
        <v>12.164</v>
      </c>
      <c r="G961" s="35"/>
      <c r="H961" s="40"/>
    </row>
    <row r="962" spans="1:8" s="2" customFormat="1" ht="16.899999999999999" customHeight="1">
      <c r="A962" s="35"/>
      <c r="B962" s="40"/>
      <c r="C962" s="276" t="s">
        <v>178</v>
      </c>
      <c r="D962" s="277" t="s">
        <v>1</v>
      </c>
      <c r="E962" s="278" t="s">
        <v>1</v>
      </c>
      <c r="F962" s="279">
        <v>109.65</v>
      </c>
      <c r="G962" s="35"/>
      <c r="H962" s="40"/>
    </row>
    <row r="963" spans="1:8" s="2" customFormat="1" ht="22.5">
      <c r="A963" s="35"/>
      <c r="B963" s="40"/>
      <c r="C963" s="280" t="s">
        <v>1</v>
      </c>
      <c r="D963" s="280" t="s">
        <v>580</v>
      </c>
      <c r="E963" s="18" t="s">
        <v>1</v>
      </c>
      <c r="F963" s="281">
        <v>0</v>
      </c>
      <c r="G963" s="35"/>
      <c r="H963" s="40"/>
    </row>
    <row r="964" spans="1:8" s="2" customFormat="1" ht="16.899999999999999" customHeight="1">
      <c r="A964" s="35"/>
      <c r="B964" s="40"/>
      <c r="C964" s="280" t="s">
        <v>1</v>
      </c>
      <c r="D964" s="280" t="s">
        <v>1141</v>
      </c>
      <c r="E964" s="18" t="s">
        <v>1</v>
      </c>
      <c r="F964" s="281">
        <v>6.53</v>
      </c>
      <c r="G964" s="35"/>
      <c r="H964" s="40"/>
    </row>
    <row r="965" spans="1:8" s="2" customFormat="1" ht="16.899999999999999" customHeight="1">
      <c r="A965" s="35"/>
      <c r="B965" s="40"/>
      <c r="C965" s="280" t="s">
        <v>1</v>
      </c>
      <c r="D965" s="280" t="s">
        <v>1142</v>
      </c>
      <c r="E965" s="18" t="s">
        <v>1</v>
      </c>
      <c r="F965" s="281">
        <v>6.17</v>
      </c>
      <c r="G965" s="35"/>
      <c r="H965" s="40"/>
    </row>
    <row r="966" spans="1:8" s="2" customFormat="1" ht="16.899999999999999" customHeight="1">
      <c r="A966" s="35"/>
      <c r="B966" s="40"/>
      <c r="C966" s="280" t="s">
        <v>1</v>
      </c>
      <c r="D966" s="280" t="s">
        <v>1143</v>
      </c>
      <c r="E966" s="18" t="s">
        <v>1</v>
      </c>
      <c r="F966" s="281">
        <v>18.05</v>
      </c>
      <c r="G966" s="35"/>
      <c r="H966" s="40"/>
    </row>
    <row r="967" spans="1:8" s="2" customFormat="1" ht="16.899999999999999" customHeight="1">
      <c r="A967" s="35"/>
      <c r="B967" s="40"/>
      <c r="C967" s="280" t="s">
        <v>1</v>
      </c>
      <c r="D967" s="280" t="s">
        <v>1144</v>
      </c>
      <c r="E967" s="18" t="s">
        <v>1</v>
      </c>
      <c r="F967" s="281">
        <v>40.049999999999997</v>
      </c>
      <c r="G967" s="35"/>
      <c r="H967" s="40"/>
    </row>
    <row r="968" spans="1:8" s="2" customFormat="1" ht="16.899999999999999" customHeight="1">
      <c r="A968" s="35"/>
      <c r="B968" s="40"/>
      <c r="C968" s="280" t="s">
        <v>1</v>
      </c>
      <c r="D968" s="280" t="s">
        <v>1145</v>
      </c>
      <c r="E968" s="18" t="s">
        <v>1</v>
      </c>
      <c r="F968" s="281">
        <v>38.85</v>
      </c>
      <c r="G968" s="35"/>
      <c r="H968" s="40"/>
    </row>
    <row r="969" spans="1:8" s="2" customFormat="1" ht="16.899999999999999" customHeight="1">
      <c r="A969" s="35"/>
      <c r="B969" s="40"/>
      <c r="C969" s="280" t="s">
        <v>178</v>
      </c>
      <c r="D969" s="280" t="s">
        <v>196</v>
      </c>
      <c r="E969" s="18" t="s">
        <v>1</v>
      </c>
      <c r="F969" s="281">
        <v>109.65</v>
      </c>
      <c r="G969" s="35"/>
      <c r="H969" s="40"/>
    </row>
    <row r="970" spans="1:8" s="2" customFormat="1" ht="16.899999999999999" customHeight="1">
      <c r="A970" s="35"/>
      <c r="B970" s="40"/>
      <c r="C970" s="282" t="s">
        <v>1324</v>
      </c>
      <c r="D970" s="35"/>
      <c r="E970" s="35"/>
      <c r="F970" s="35"/>
      <c r="G970" s="35"/>
      <c r="H970" s="40"/>
    </row>
    <row r="971" spans="1:8" s="2" customFormat="1" ht="16.899999999999999" customHeight="1">
      <c r="A971" s="35"/>
      <c r="B971" s="40"/>
      <c r="C971" s="280" t="s">
        <v>240</v>
      </c>
      <c r="D971" s="280" t="s">
        <v>241</v>
      </c>
      <c r="E971" s="18" t="s">
        <v>211</v>
      </c>
      <c r="F971" s="281">
        <v>109.65</v>
      </c>
      <c r="G971" s="35"/>
      <c r="H971" s="40"/>
    </row>
    <row r="972" spans="1:8" s="2" customFormat="1" ht="16.899999999999999" customHeight="1">
      <c r="A972" s="35"/>
      <c r="B972" s="40"/>
      <c r="C972" s="280" t="s">
        <v>245</v>
      </c>
      <c r="D972" s="280" t="s">
        <v>246</v>
      </c>
      <c r="E972" s="18" t="s">
        <v>211</v>
      </c>
      <c r="F972" s="281">
        <v>109.65</v>
      </c>
      <c r="G972" s="35"/>
      <c r="H972" s="40"/>
    </row>
    <row r="973" spans="1:8" s="2" customFormat="1" ht="16.899999999999999" customHeight="1">
      <c r="A973" s="35"/>
      <c r="B973" s="40"/>
      <c r="C973" s="276" t="s">
        <v>184</v>
      </c>
      <c r="D973" s="277" t="s">
        <v>1</v>
      </c>
      <c r="E973" s="278" t="s">
        <v>1</v>
      </c>
      <c r="F973" s="279">
        <v>29.623999999999999</v>
      </c>
      <c r="G973" s="35"/>
      <c r="H973" s="40"/>
    </row>
    <row r="974" spans="1:8" s="2" customFormat="1" ht="16.899999999999999" customHeight="1">
      <c r="A974" s="35"/>
      <c r="B974" s="40"/>
      <c r="C974" s="280" t="s">
        <v>1</v>
      </c>
      <c r="D974" s="280" t="s">
        <v>220</v>
      </c>
      <c r="E974" s="18" t="s">
        <v>1</v>
      </c>
      <c r="F974" s="281">
        <v>0</v>
      </c>
      <c r="G974" s="35"/>
      <c r="H974" s="40"/>
    </row>
    <row r="975" spans="1:8" s="2" customFormat="1" ht="16.899999999999999" customHeight="1">
      <c r="A975" s="35"/>
      <c r="B975" s="40"/>
      <c r="C975" s="280" t="s">
        <v>1</v>
      </c>
      <c r="D975" s="280" t="s">
        <v>324</v>
      </c>
      <c r="E975" s="18" t="s">
        <v>1</v>
      </c>
      <c r="F975" s="281">
        <v>0</v>
      </c>
      <c r="G975" s="35"/>
      <c r="H975" s="40"/>
    </row>
    <row r="976" spans="1:8" s="2" customFormat="1" ht="16.899999999999999" customHeight="1">
      <c r="A976" s="35"/>
      <c r="B976" s="40"/>
      <c r="C976" s="280" t="s">
        <v>184</v>
      </c>
      <c r="D976" s="280" t="s">
        <v>325</v>
      </c>
      <c r="E976" s="18" t="s">
        <v>1</v>
      </c>
      <c r="F976" s="281">
        <v>29.623999999999999</v>
      </c>
      <c r="G976" s="35"/>
      <c r="H976" s="40"/>
    </row>
    <row r="977" spans="1:8" s="2" customFormat="1" ht="16.899999999999999" customHeight="1">
      <c r="A977" s="35"/>
      <c r="B977" s="40"/>
      <c r="C977" s="282" t="s">
        <v>1324</v>
      </c>
      <c r="D977" s="35"/>
      <c r="E977" s="35"/>
      <c r="F977" s="35"/>
      <c r="G977" s="35"/>
      <c r="H977" s="40"/>
    </row>
    <row r="978" spans="1:8" s="2" customFormat="1" ht="16.899999999999999" customHeight="1">
      <c r="A978" s="35"/>
      <c r="B978" s="40"/>
      <c r="C978" s="280" t="s">
        <v>282</v>
      </c>
      <c r="D978" s="280" t="s">
        <v>283</v>
      </c>
      <c r="E978" s="18" t="s">
        <v>229</v>
      </c>
      <c r="F978" s="281">
        <v>29.623999999999999</v>
      </c>
      <c r="G978" s="35"/>
      <c r="H978" s="40"/>
    </row>
    <row r="979" spans="1:8" s="2" customFormat="1" ht="22.5">
      <c r="A979" s="35"/>
      <c r="B979" s="40"/>
      <c r="C979" s="280" t="s">
        <v>327</v>
      </c>
      <c r="D979" s="280" t="s">
        <v>328</v>
      </c>
      <c r="E979" s="18" t="s">
        <v>229</v>
      </c>
      <c r="F979" s="281">
        <v>29.623999999999999</v>
      </c>
      <c r="G979" s="35"/>
      <c r="H979" s="40"/>
    </row>
    <row r="980" spans="1:8" s="2" customFormat="1" ht="16.899999999999999" customHeight="1">
      <c r="A980" s="35"/>
      <c r="B980" s="40"/>
      <c r="C980" s="276" t="s">
        <v>187</v>
      </c>
      <c r="D980" s="277" t="s">
        <v>1</v>
      </c>
      <c r="E980" s="278" t="s">
        <v>1</v>
      </c>
      <c r="F980" s="279">
        <v>12.164</v>
      </c>
      <c r="G980" s="35"/>
      <c r="H980" s="40"/>
    </row>
    <row r="981" spans="1:8" s="2" customFormat="1" ht="16.899999999999999" customHeight="1">
      <c r="A981" s="35"/>
      <c r="B981" s="40"/>
      <c r="C981" s="280" t="s">
        <v>187</v>
      </c>
      <c r="D981" s="280" t="s">
        <v>1156</v>
      </c>
      <c r="E981" s="18" t="s">
        <v>1</v>
      </c>
      <c r="F981" s="281">
        <v>12.164</v>
      </c>
      <c r="G981" s="35"/>
      <c r="H981" s="40"/>
    </row>
    <row r="982" spans="1:8" s="2" customFormat="1" ht="16.899999999999999" customHeight="1">
      <c r="A982" s="35"/>
      <c r="B982" s="40"/>
      <c r="C982" s="282" t="s">
        <v>1324</v>
      </c>
      <c r="D982" s="35"/>
      <c r="E982" s="35"/>
      <c r="F982" s="35"/>
      <c r="G982" s="35"/>
      <c r="H982" s="40"/>
    </row>
    <row r="983" spans="1:8" s="2" customFormat="1" ht="16.899999999999999" customHeight="1">
      <c r="A983" s="35"/>
      <c r="B983" s="40"/>
      <c r="C983" s="280" t="s">
        <v>304</v>
      </c>
      <c r="D983" s="280" t="s">
        <v>305</v>
      </c>
      <c r="E983" s="18" t="s">
        <v>229</v>
      </c>
      <c r="F983" s="281">
        <v>12.164</v>
      </c>
      <c r="G983" s="35"/>
      <c r="H983" s="40"/>
    </row>
    <row r="984" spans="1:8" s="2" customFormat="1" ht="16.899999999999999" customHeight="1">
      <c r="A984" s="35"/>
      <c r="B984" s="40"/>
      <c r="C984" s="280" t="s">
        <v>282</v>
      </c>
      <c r="D984" s="280" t="s">
        <v>283</v>
      </c>
      <c r="E984" s="18" t="s">
        <v>229</v>
      </c>
      <c r="F984" s="281">
        <v>29.623999999999999</v>
      </c>
      <c r="G984" s="35"/>
      <c r="H984" s="40"/>
    </row>
    <row r="985" spans="1:8" s="2" customFormat="1" ht="16.899999999999999" customHeight="1">
      <c r="A985" s="35"/>
      <c r="B985" s="40"/>
      <c r="C985" s="280" t="s">
        <v>318</v>
      </c>
      <c r="D985" s="280" t="s">
        <v>319</v>
      </c>
      <c r="E985" s="18" t="s">
        <v>296</v>
      </c>
      <c r="F985" s="281">
        <v>21.895</v>
      </c>
      <c r="G985" s="35"/>
      <c r="H985" s="40"/>
    </row>
    <row r="986" spans="1:8" s="2" customFormat="1" ht="16.899999999999999" customHeight="1">
      <c r="A986" s="35"/>
      <c r="B986" s="40"/>
      <c r="C986" s="276" t="s">
        <v>189</v>
      </c>
      <c r="D986" s="277" t="s">
        <v>1</v>
      </c>
      <c r="E986" s="278" t="s">
        <v>1</v>
      </c>
      <c r="F986" s="279">
        <v>13.5</v>
      </c>
      <c r="G986" s="35"/>
      <c r="H986" s="40"/>
    </row>
    <row r="987" spans="1:8" s="2" customFormat="1" ht="16.899999999999999" customHeight="1">
      <c r="A987" s="35"/>
      <c r="B987" s="40"/>
      <c r="C987" s="280" t="s">
        <v>189</v>
      </c>
      <c r="D987" s="280" t="s">
        <v>274</v>
      </c>
      <c r="E987" s="18" t="s">
        <v>1</v>
      </c>
      <c r="F987" s="281">
        <v>13.5</v>
      </c>
      <c r="G987" s="35"/>
      <c r="H987" s="40"/>
    </row>
    <row r="988" spans="1:8" s="2" customFormat="1" ht="16.899999999999999" customHeight="1">
      <c r="A988" s="35"/>
      <c r="B988" s="40"/>
      <c r="C988" s="282" t="s">
        <v>1324</v>
      </c>
      <c r="D988" s="35"/>
      <c r="E988" s="35"/>
      <c r="F988" s="35"/>
      <c r="G988" s="35"/>
      <c r="H988" s="40"/>
    </row>
    <row r="989" spans="1:8" s="2" customFormat="1" ht="22.5">
      <c r="A989" s="35"/>
      <c r="B989" s="40"/>
      <c r="C989" s="280" t="s">
        <v>260</v>
      </c>
      <c r="D989" s="280" t="s">
        <v>261</v>
      </c>
      <c r="E989" s="18" t="s">
        <v>229</v>
      </c>
      <c r="F989" s="281">
        <v>30.66</v>
      </c>
      <c r="G989" s="35"/>
      <c r="H989" s="40"/>
    </row>
    <row r="990" spans="1:8" s="2" customFormat="1" ht="16.899999999999999" customHeight="1">
      <c r="A990" s="35"/>
      <c r="B990" s="40"/>
      <c r="C990" s="280" t="s">
        <v>282</v>
      </c>
      <c r="D990" s="280" t="s">
        <v>283</v>
      </c>
      <c r="E990" s="18" t="s">
        <v>229</v>
      </c>
      <c r="F990" s="281">
        <v>29.623999999999999</v>
      </c>
      <c r="G990" s="35"/>
      <c r="H990" s="40"/>
    </row>
    <row r="991" spans="1:8" s="2" customFormat="1" ht="16.899999999999999" customHeight="1">
      <c r="A991" s="35"/>
      <c r="B991" s="40"/>
      <c r="C991" s="280" t="s">
        <v>312</v>
      </c>
      <c r="D991" s="280" t="s">
        <v>313</v>
      </c>
      <c r="E991" s="18" t="s">
        <v>296</v>
      </c>
      <c r="F991" s="281">
        <v>24.3</v>
      </c>
      <c r="G991" s="35"/>
      <c r="H991" s="40"/>
    </row>
    <row r="992" spans="1:8" s="2" customFormat="1" ht="16.899999999999999" customHeight="1">
      <c r="A992" s="35"/>
      <c r="B992" s="40"/>
      <c r="C992" s="276" t="s">
        <v>192</v>
      </c>
      <c r="D992" s="277" t="s">
        <v>1</v>
      </c>
      <c r="E992" s="278" t="s">
        <v>1</v>
      </c>
      <c r="F992" s="279">
        <v>30.66</v>
      </c>
      <c r="G992" s="35"/>
      <c r="H992" s="40"/>
    </row>
    <row r="993" spans="1:8" s="2" customFormat="1" ht="16.899999999999999" customHeight="1">
      <c r="A993" s="35"/>
      <c r="B993" s="40"/>
      <c r="C993" s="280" t="s">
        <v>192</v>
      </c>
      <c r="D993" s="280" t="s">
        <v>199</v>
      </c>
      <c r="E993" s="18" t="s">
        <v>1</v>
      </c>
      <c r="F993" s="281">
        <v>30.66</v>
      </c>
      <c r="G993" s="35"/>
      <c r="H993" s="40"/>
    </row>
    <row r="994" spans="1:8" s="2" customFormat="1" ht="16.899999999999999" customHeight="1">
      <c r="A994" s="35"/>
      <c r="B994" s="40"/>
      <c r="C994" s="282" t="s">
        <v>1324</v>
      </c>
      <c r="D994" s="35"/>
      <c r="E994" s="35"/>
      <c r="F994" s="35"/>
      <c r="G994" s="35"/>
      <c r="H994" s="40"/>
    </row>
    <row r="995" spans="1:8" s="2" customFormat="1" ht="22.5">
      <c r="A995" s="35"/>
      <c r="B995" s="40"/>
      <c r="C995" s="280" t="s">
        <v>260</v>
      </c>
      <c r="D995" s="280" t="s">
        <v>261</v>
      </c>
      <c r="E995" s="18" t="s">
        <v>229</v>
      </c>
      <c r="F995" s="281">
        <v>30.66</v>
      </c>
      <c r="G995" s="35"/>
      <c r="H995" s="40"/>
    </row>
    <row r="996" spans="1:8" s="2" customFormat="1" ht="22.5">
      <c r="A996" s="35"/>
      <c r="B996" s="40"/>
      <c r="C996" s="280" t="s">
        <v>249</v>
      </c>
      <c r="D996" s="280" t="s">
        <v>250</v>
      </c>
      <c r="E996" s="18" t="s">
        <v>229</v>
      </c>
      <c r="F996" s="281">
        <v>30.66</v>
      </c>
      <c r="G996" s="35"/>
      <c r="H996" s="40"/>
    </row>
    <row r="997" spans="1:8" s="2" customFormat="1" ht="22.5">
      <c r="A997" s="35"/>
      <c r="B997" s="40"/>
      <c r="C997" s="280" t="s">
        <v>277</v>
      </c>
      <c r="D997" s="280" t="s">
        <v>278</v>
      </c>
      <c r="E997" s="18" t="s">
        <v>229</v>
      </c>
      <c r="F997" s="281">
        <v>30.66</v>
      </c>
      <c r="G997" s="35"/>
      <c r="H997" s="40"/>
    </row>
    <row r="998" spans="1:8" s="2" customFormat="1" ht="16.899999999999999" customHeight="1">
      <c r="A998" s="35"/>
      <c r="B998" s="40"/>
      <c r="C998" s="280" t="s">
        <v>282</v>
      </c>
      <c r="D998" s="280" t="s">
        <v>283</v>
      </c>
      <c r="E998" s="18" t="s">
        <v>229</v>
      </c>
      <c r="F998" s="281">
        <v>61.32</v>
      </c>
      <c r="G998" s="35"/>
      <c r="H998" s="40"/>
    </row>
    <row r="999" spans="1:8" s="2" customFormat="1" ht="22.5">
      <c r="A999" s="35"/>
      <c r="B999" s="40"/>
      <c r="C999" s="280" t="s">
        <v>294</v>
      </c>
      <c r="D999" s="280" t="s">
        <v>295</v>
      </c>
      <c r="E999" s="18" t="s">
        <v>296</v>
      </c>
      <c r="F999" s="281">
        <v>55.188000000000002</v>
      </c>
      <c r="G999" s="35"/>
      <c r="H999" s="40"/>
    </row>
    <row r="1000" spans="1:8" s="2" customFormat="1" ht="16.899999999999999" customHeight="1">
      <c r="A1000" s="35"/>
      <c r="B1000" s="40"/>
      <c r="C1000" s="280" t="s">
        <v>288</v>
      </c>
      <c r="D1000" s="280" t="s">
        <v>289</v>
      </c>
      <c r="E1000" s="18" t="s">
        <v>229</v>
      </c>
      <c r="F1000" s="281">
        <v>61.32</v>
      </c>
      <c r="G1000" s="35"/>
      <c r="H1000" s="40"/>
    </row>
    <row r="1001" spans="1:8" s="2" customFormat="1" ht="16.899999999999999" customHeight="1">
      <c r="A1001" s="35"/>
      <c r="B1001" s="40"/>
      <c r="C1001" s="276" t="s">
        <v>195</v>
      </c>
      <c r="D1001" s="277" t="s">
        <v>196</v>
      </c>
      <c r="E1001" s="278" t="s">
        <v>1</v>
      </c>
      <c r="F1001" s="279">
        <v>17.16</v>
      </c>
      <c r="G1001" s="35"/>
      <c r="H1001" s="40"/>
    </row>
    <row r="1002" spans="1:8" s="2" customFormat="1" ht="16.899999999999999" customHeight="1">
      <c r="A1002" s="35"/>
      <c r="B1002" s="40"/>
      <c r="C1002" s="280" t="s">
        <v>1</v>
      </c>
      <c r="D1002" s="280" t="s">
        <v>220</v>
      </c>
      <c r="E1002" s="18" t="s">
        <v>1</v>
      </c>
      <c r="F1002" s="281">
        <v>0</v>
      </c>
      <c r="G1002" s="35"/>
      <c r="H1002" s="40"/>
    </row>
    <row r="1003" spans="1:8" s="2" customFormat="1" ht="16.899999999999999" customHeight="1">
      <c r="A1003" s="35"/>
      <c r="B1003" s="40"/>
      <c r="C1003" s="280" t="s">
        <v>1</v>
      </c>
      <c r="D1003" s="280" t="s">
        <v>263</v>
      </c>
      <c r="E1003" s="18" t="s">
        <v>1</v>
      </c>
      <c r="F1003" s="281">
        <v>0</v>
      </c>
      <c r="G1003" s="35"/>
      <c r="H1003" s="40"/>
    </row>
    <row r="1004" spans="1:8" s="2" customFormat="1" ht="16.899999999999999" customHeight="1">
      <c r="A1004" s="35"/>
      <c r="B1004" s="40"/>
      <c r="C1004" s="280" t="s">
        <v>1</v>
      </c>
      <c r="D1004" s="280" t="s">
        <v>264</v>
      </c>
      <c r="E1004" s="18" t="s">
        <v>1</v>
      </c>
      <c r="F1004" s="281">
        <v>0</v>
      </c>
      <c r="G1004" s="35"/>
      <c r="H1004" s="40"/>
    </row>
    <row r="1005" spans="1:8" s="2" customFormat="1" ht="16.899999999999999" customHeight="1">
      <c r="A1005" s="35"/>
      <c r="B1005" s="40"/>
      <c r="C1005" s="280" t="s">
        <v>1</v>
      </c>
      <c r="D1005" s="280" t="s">
        <v>1150</v>
      </c>
      <c r="E1005" s="18" t="s">
        <v>1</v>
      </c>
      <c r="F1005" s="281">
        <v>3.96</v>
      </c>
      <c r="G1005" s="35"/>
      <c r="H1005" s="40"/>
    </row>
    <row r="1006" spans="1:8" s="2" customFormat="1" ht="16.899999999999999" customHeight="1">
      <c r="A1006" s="35"/>
      <c r="B1006" s="40"/>
      <c r="C1006" s="280" t="s">
        <v>1</v>
      </c>
      <c r="D1006" s="280" t="s">
        <v>268</v>
      </c>
      <c r="E1006" s="18" t="s">
        <v>1</v>
      </c>
      <c r="F1006" s="281">
        <v>0</v>
      </c>
      <c r="G1006" s="35"/>
      <c r="H1006" s="40"/>
    </row>
    <row r="1007" spans="1:8" s="2" customFormat="1" ht="16.899999999999999" customHeight="1">
      <c r="A1007" s="35"/>
      <c r="B1007" s="40"/>
      <c r="C1007" s="280" t="s">
        <v>1</v>
      </c>
      <c r="D1007" s="280" t="s">
        <v>1151</v>
      </c>
      <c r="E1007" s="18" t="s">
        <v>1</v>
      </c>
      <c r="F1007" s="281">
        <v>13.2</v>
      </c>
      <c r="G1007" s="35"/>
      <c r="H1007" s="40"/>
    </row>
    <row r="1008" spans="1:8" s="2" customFormat="1" ht="16.899999999999999" customHeight="1">
      <c r="A1008" s="35"/>
      <c r="B1008" s="40"/>
      <c r="C1008" s="280" t="s">
        <v>195</v>
      </c>
      <c r="D1008" s="280" t="s">
        <v>196</v>
      </c>
      <c r="E1008" s="18" t="s">
        <v>1</v>
      </c>
      <c r="F1008" s="281">
        <v>17.16</v>
      </c>
      <c r="G1008" s="35"/>
      <c r="H1008" s="40"/>
    </row>
    <row r="1009" spans="1:8" s="2" customFormat="1" ht="16.899999999999999" customHeight="1">
      <c r="A1009" s="35"/>
      <c r="B1009" s="40"/>
      <c r="C1009" s="282" t="s">
        <v>1324</v>
      </c>
      <c r="D1009" s="35"/>
      <c r="E1009" s="35"/>
      <c r="F1009" s="35"/>
      <c r="G1009" s="35"/>
      <c r="H1009" s="40"/>
    </row>
    <row r="1010" spans="1:8" s="2" customFormat="1" ht="22.5">
      <c r="A1010" s="35"/>
      <c r="B1010" s="40"/>
      <c r="C1010" s="280" t="s">
        <v>260</v>
      </c>
      <c r="D1010" s="280" t="s">
        <v>261</v>
      </c>
      <c r="E1010" s="18" t="s">
        <v>229</v>
      </c>
      <c r="F1010" s="281">
        <v>30.66</v>
      </c>
      <c r="G1010" s="35"/>
      <c r="H1010" s="40"/>
    </row>
    <row r="1011" spans="1:8" s="2" customFormat="1" ht="16.899999999999999" customHeight="1">
      <c r="A1011" s="35"/>
      <c r="B1011" s="40"/>
      <c r="C1011" s="280" t="s">
        <v>300</v>
      </c>
      <c r="D1011" s="280" t="s">
        <v>301</v>
      </c>
      <c r="E1011" s="18" t="s">
        <v>229</v>
      </c>
      <c r="F1011" s="281">
        <v>13.5</v>
      </c>
      <c r="G1011" s="35"/>
      <c r="H1011" s="40"/>
    </row>
    <row r="1012" spans="1:8" s="2" customFormat="1" ht="16.899999999999999" customHeight="1">
      <c r="A1012" s="35"/>
      <c r="B1012" s="40"/>
      <c r="C1012" s="276" t="s">
        <v>199</v>
      </c>
      <c r="D1012" s="277" t="s">
        <v>1</v>
      </c>
      <c r="E1012" s="278" t="s">
        <v>1</v>
      </c>
      <c r="F1012" s="279">
        <v>30.66</v>
      </c>
      <c r="G1012" s="35"/>
      <c r="H1012" s="40"/>
    </row>
    <row r="1013" spans="1:8" s="2" customFormat="1" ht="22.5">
      <c r="A1013" s="35"/>
      <c r="B1013" s="40"/>
      <c r="C1013" s="280" t="s">
        <v>1</v>
      </c>
      <c r="D1013" s="280" t="s">
        <v>580</v>
      </c>
      <c r="E1013" s="18" t="s">
        <v>1</v>
      </c>
      <c r="F1013" s="281">
        <v>0</v>
      </c>
      <c r="G1013" s="35"/>
      <c r="H1013" s="40"/>
    </row>
    <row r="1014" spans="1:8" s="2" customFormat="1" ht="16.899999999999999" customHeight="1">
      <c r="A1014" s="35"/>
      <c r="B1014" s="40"/>
      <c r="C1014" s="280" t="s">
        <v>1</v>
      </c>
      <c r="D1014" s="280" t="s">
        <v>1134</v>
      </c>
      <c r="E1014" s="18" t="s">
        <v>1</v>
      </c>
      <c r="F1014" s="281">
        <v>2.61</v>
      </c>
      <c r="G1014" s="35"/>
      <c r="H1014" s="40"/>
    </row>
    <row r="1015" spans="1:8" s="2" customFormat="1" ht="16.899999999999999" customHeight="1">
      <c r="A1015" s="35"/>
      <c r="B1015" s="40"/>
      <c r="C1015" s="280" t="s">
        <v>1</v>
      </c>
      <c r="D1015" s="280" t="s">
        <v>1135</v>
      </c>
      <c r="E1015" s="18" t="s">
        <v>1</v>
      </c>
      <c r="F1015" s="281">
        <v>2.4700000000000002</v>
      </c>
      <c r="G1015" s="35"/>
      <c r="H1015" s="40"/>
    </row>
    <row r="1016" spans="1:8" s="2" customFormat="1" ht="16.899999999999999" customHeight="1">
      <c r="A1016" s="35"/>
      <c r="B1016" s="40"/>
      <c r="C1016" s="280" t="s">
        <v>1</v>
      </c>
      <c r="D1016" s="280" t="s">
        <v>1136</v>
      </c>
      <c r="E1016" s="18" t="s">
        <v>1</v>
      </c>
      <c r="F1016" s="281">
        <v>7.22</v>
      </c>
      <c r="G1016" s="35"/>
      <c r="H1016" s="40"/>
    </row>
    <row r="1017" spans="1:8" s="2" customFormat="1" ht="16.899999999999999" customHeight="1">
      <c r="A1017" s="35"/>
      <c r="B1017" s="40"/>
      <c r="C1017" s="280" t="s">
        <v>1</v>
      </c>
      <c r="D1017" s="280" t="s">
        <v>1137</v>
      </c>
      <c r="E1017" s="18" t="s">
        <v>1</v>
      </c>
      <c r="F1017" s="281">
        <v>16.02</v>
      </c>
      <c r="G1017" s="35"/>
      <c r="H1017" s="40"/>
    </row>
    <row r="1018" spans="1:8" s="2" customFormat="1" ht="16.899999999999999" customHeight="1">
      <c r="A1018" s="35"/>
      <c r="B1018" s="40"/>
      <c r="C1018" s="280" t="s">
        <v>1</v>
      </c>
      <c r="D1018" s="280" t="s">
        <v>1138</v>
      </c>
      <c r="E1018" s="18" t="s">
        <v>1</v>
      </c>
      <c r="F1018" s="281">
        <v>15.54</v>
      </c>
      <c r="G1018" s="35"/>
      <c r="H1018" s="40"/>
    </row>
    <row r="1019" spans="1:8" s="2" customFormat="1" ht="16.899999999999999" customHeight="1">
      <c r="A1019" s="35"/>
      <c r="B1019" s="40"/>
      <c r="C1019" s="280" t="s">
        <v>1</v>
      </c>
      <c r="D1019" s="280" t="s">
        <v>1139</v>
      </c>
      <c r="E1019" s="18" t="s">
        <v>1</v>
      </c>
      <c r="F1019" s="281">
        <v>-9.24</v>
      </c>
      <c r="G1019" s="35"/>
      <c r="H1019" s="40"/>
    </row>
    <row r="1020" spans="1:8" s="2" customFormat="1" ht="16.899999999999999" customHeight="1">
      <c r="A1020" s="35"/>
      <c r="B1020" s="40"/>
      <c r="C1020" s="280" t="s">
        <v>1</v>
      </c>
      <c r="D1020" s="280" t="s">
        <v>1140</v>
      </c>
      <c r="E1020" s="18" t="s">
        <v>1</v>
      </c>
      <c r="F1020" s="281">
        <v>-3.96</v>
      </c>
      <c r="G1020" s="35"/>
      <c r="H1020" s="40"/>
    </row>
    <row r="1021" spans="1:8" s="2" customFormat="1" ht="16.899999999999999" customHeight="1">
      <c r="A1021" s="35"/>
      <c r="B1021" s="40"/>
      <c r="C1021" s="280" t="s">
        <v>199</v>
      </c>
      <c r="D1021" s="280" t="s">
        <v>196</v>
      </c>
      <c r="E1021" s="18" t="s">
        <v>1</v>
      </c>
      <c r="F1021" s="281">
        <v>30.66</v>
      </c>
      <c r="G1021" s="35"/>
      <c r="H1021" s="40"/>
    </row>
    <row r="1022" spans="1:8" s="2" customFormat="1" ht="16.899999999999999" customHeight="1">
      <c r="A1022" s="35"/>
      <c r="B1022" s="40"/>
      <c r="C1022" s="282" t="s">
        <v>1324</v>
      </c>
      <c r="D1022" s="35"/>
      <c r="E1022" s="35"/>
      <c r="F1022" s="35"/>
      <c r="G1022" s="35"/>
      <c r="H1022" s="40"/>
    </row>
    <row r="1023" spans="1:8" s="2" customFormat="1" ht="22.5">
      <c r="A1023" s="35"/>
      <c r="B1023" s="40"/>
      <c r="C1023" s="280" t="s">
        <v>578</v>
      </c>
      <c r="D1023" s="280" t="s">
        <v>579</v>
      </c>
      <c r="E1023" s="18" t="s">
        <v>229</v>
      </c>
      <c r="F1023" s="281">
        <v>30.66</v>
      </c>
      <c r="G1023" s="35"/>
      <c r="H1023" s="40"/>
    </row>
    <row r="1024" spans="1:8" s="2" customFormat="1" ht="22.5">
      <c r="A1024" s="35"/>
      <c r="B1024" s="40"/>
      <c r="C1024" s="280" t="s">
        <v>260</v>
      </c>
      <c r="D1024" s="280" t="s">
        <v>261</v>
      </c>
      <c r="E1024" s="18" t="s">
        <v>229</v>
      </c>
      <c r="F1024" s="281">
        <v>30.66</v>
      </c>
      <c r="G1024" s="35"/>
      <c r="H1024" s="40"/>
    </row>
    <row r="1025" spans="1:8" s="2" customFormat="1" ht="16.899999999999999" customHeight="1">
      <c r="A1025" s="35"/>
      <c r="B1025" s="40"/>
      <c r="C1025" s="280" t="s">
        <v>300</v>
      </c>
      <c r="D1025" s="280" t="s">
        <v>301</v>
      </c>
      <c r="E1025" s="18" t="s">
        <v>229</v>
      </c>
      <c r="F1025" s="281">
        <v>13.5</v>
      </c>
      <c r="G1025" s="35"/>
      <c r="H1025" s="40"/>
    </row>
    <row r="1026" spans="1:8" s="2" customFormat="1" ht="26.45" customHeight="1">
      <c r="A1026" s="35"/>
      <c r="B1026" s="40"/>
      <c r="C1026" s="275" t="s">
        <v>1335</v>
      </c>
      <c r="D1026" s="275" t="s">
        <v>120</v>
      </c>
      <c r="E1026" s="35"/>
      <c r="F1026" s="35"/>
      <c r="G1026" s="35"/>
      <c r="H1026" s="40"/>
    </row>
    <row r="1027" spans="1:8" s="2" customFormat="1" ht="16.899999999999999" customHeight="1">
      <c r="A1027" s="35"/>
      <c r="B1027" s="40"/>
      <c r="C1027" s="276" t="s">
        <v>171</v>
      </c>
      <c r="D1027" s="277" t="s">
        <v>1</v>
      </c>
      <c r="E1027" s="278" t="s">
        <v>1</v>
      </c>
      <c r="F1027" s="279">
        <v>4.5599999999999996</v>
      </c>
      <c r="G1027" s="35"/>
      <c r="H1027" s="40"/>
    </row>
    <row r="1028" spans="1:8" s="2" customFormat="1" ht="16.899999999999999" customHeight="1">
      <c r="A1028" s="35"/>
      <c r="B1028" s="40"/>
      <c r="C1028" s="280" t="s">
        <v>1</v>
      </c>
      <c r="D1028" s="280" t="s">
        <v>220</v>
      </c>
      <c r="E1028" s="18" t="s">
        <v>1</v>
      </c>
      <c r="F1028" s="281">
        <v>0</v>
      </c>
      <c r="G1028" s="35"/>
      <c r="H1028" s="40"/>
    </row>
    <row r="1029" spans="1:8" s="2" customFormat="1" ht="16.899999999999999" customHeight="1">
      <c r="A1029" s="35"/>
      <c r="B1029" s="40"/>
      <c r="C1029" s="280" t="s">
        <v>1</v>
      </c>
      <c r="D1029" s="280" t="s">
        <v>263</v>
      </c>
      <c r="E1029" s="18" t="s">
        <v>1</v>
      </c>
      <c r="F1029" s="281">
        <v>0</v>
      </c>
      <c r="G1029" s="35"/>
      <c r="H1029" s="40"/>
    </row>
    <row r="1030" spans="1:8" s="2" customFormat="1" ht="16.899999999999999" customHeight="1">
      <c r="A1030" s="35"/>
      <c r="B1030" s="40"/>
      <c r="C1030" s="280" t="s">
        <v>1</v>
      </c>
      <c r="D1030" s="280" t="s">
        <v>264</v>
      </c>
      <c r="E1030" s="18" t="s">
        <v>1</v>
      </c>
      <c r="F1030" s="281">
        <v>0</v>
      </c>
      <c r="G1030" s="35"/>
      <c r="H1030" s="40"/>
    </row>
    <row r="1031" spans="1:8" s="2" customFormat="1" ht="16.899999999999999" customHeight="1">
      <c r="A1031" s="35"/>
      <c r="B1031" s="40"/>
      <c r="C1031" s="280" t="s">
        <v>1</v>
      </c>
      <c r="D1031" s="280" t="s">
        <v>1189</v>
      </c>
      <c r="E1031" s="18" t="s">
        <v>1</v>
      </c>
      <c r="F1031" s="281">
        <v>4.5599999999999996</v>
      </c>
      <c r="G1031" s="35"/>
      <c r="H1031" s="40"/>
    </row>
    <row r="1032" spans="1:8" s="2" customFormat="1" ht="16.899999999999999" customHeight="1">
      <c r="A1032" s="35"/>
      <c r="B1032" s="40"/>
      <c r="C1032" s="280" t="s">
        <v>171</v>
      </c>
      <c r="D1032" s="280" t="s">
        <v>267</v>
      </c>
      <c r="E1032" s="18" t="s">
        <v>1</v>
      </c>
      <c r="F1032" s="281">
        <v>4.5599999999999996</v>
      </c>
      <c r="G1032" s="35"/>
      <c r="H1032" s="40"/>
    </row>
    <row r="1033" spans="1:8" s="2" customFormat="1" ht="16.899999999999999" customHeight="1">
      <c r="A1033" s="35"/>
      <c r="B1033" s="40"/>
      <c r="C1033" s="282" t="s">
        <v>1324</v>
      </c>
      <c r="D1033" s="35"/>
      <c r="E1033" s="35"/>
      <c r="F1033" s="35"/>
      <c r="G1033" s="35"/>
      <c r="H1033" s="40"/>
    </row>
    <row r="1034" spans="1:8" s="2" customFormat="1" ht="22.5">
      <c r="A1034" s="35"/>
      <c r="B1034" s="40"/>
      <c r="C1034" s="280" t="s">
        <v>260</v>
      </c>
      <c r="D1034" s="280" t="s">
        <v>261</v>
      </c>
      <c r="E1034" s="18" t="s">
        <v>229</v>
      </c>
      <c r="F1034" s="281">
        <v>63.58</v>
      </c>
      <c r="G1034" s="35"/>
      <c r="H1034" s="40"/>
    </row>
    <row r="1035" spans="1:8" s="2" customFormat="1" ht="16.899999999999999" customHeight="1">
      <c r="A1035" s="35"/>
      <c r="B1035" s="40"/>
      <c r="C1035" s="280" t="s">
        <v>282</v>
      </c>
      <c r="D1035" s="280" t="s">
        <v>283</v>
      </c>
      <c r="E1035" s="18" t="s">
        <v>229</v>
      </c>
      <c r="F1035" s="281">
        <v>62.387</v>
      </c>
      <c r="G1035" s="35"/>
      <c r="H1035" s="40"/>
    </row>
    <row r="1036" spans="1:8" s="2" customFormat="1" ht="16.899999999999999" customHeight="1">
      <c r="A1036" s="35"/>
      <c r="B1036" s="40"/>
      <c r="C1036" s="280" t="s">
        <v>339</v>
      </c>
      <c r="D1036" s="280" t="s">
        <v>340</v>
      </c>
      <c r="E1036" s="18" t="s">
        <v>229</v>
      </c>
      <c r="F1036" s="281">
        <v>4.5599999999999996</v>
      </c>
      <c r="G1036" s="35"/>
      <c r="H1036" s="40"/>
    </row>
    <row r="1037" spans="1:8" s="2" customFormat="1" ht="16.899999999999999" customHeight="1">
      <c r="A1037" s="35"/>
      <c r="B1037" s="40"/>
      <c r="C1037" s="276" t="s">
        <v>173</v>
      </c>
      <c r="D1037" s="277" t="s">
        <v>174</v>
      </c>
      <c r="E1037" s="278" t="s">
        <v>1</v>
      </c>
      <c r="F1037" s="279">
        <v>15.2</v>
      </c>
      <c r="G1037" s="35"/>
      <c r="H1037" s="40"/>
    </row>
    <row r="1038" spans="1:8" s="2" customFormat="1" ht="16.899999999999999" customHeight="1">
      <c r="A1038" s="35"/>
      <c r="B1038" s="40"/>
      <c r="C1038" s="280" t="s">
        <v>1</v>
      </c>
      <c r="D1038" s="280" t="s">
        <v>268</v>
      </c>
      <c r="E1038" s="18" t="s">
        <v>1</v>
      </c>
      <c r="F1038" s="281">
        <v>0</v>
      </c>
      <c r="G1038" s="35"/>
      <c r="H1038" s="40"/>
    </row>
    <row r="1039" spans="1:8" s="2" customFormat="1" ht="16.899999999999999" customHeight="1">
      <c r="A1039" s="35"/>
      <c r="B1039" s="40"/>
      <c r="C1039" s="280" t="s">
        <v>1</v>
      </c>
      <c r="D1039" s="280" t="s">
        <v>1190</v>
      </c>
      <c r="E1039" s="18" t="s">
        <v>1</v>
      </c>
      <c r="F1039" s="281">
        <v>15.2</v>
      </c>
      <c r="G1039" s="35"/>
      <c r="H1039" s="40"/>
    </row>
    <row r="1040" spans="1:8" s="2" customFormat="1" ht="16.899999999999999" customHeight="1">
      <c r="A1040" s="35"/>
      <c r="B1040" s="40"/>
      <c r="C1040" s="280" t="s">
        <v>173</v>
      </c>
      <c r="D1040" s="280" t="s">
        <v>267</v>
      </c>
      <c r="E1040" s="18" t="s">
        <v>1</v>
      </c>
      <c r="F1040" s="281">
        <v>15.2</v>
      </c>
      <c r="G1040" s="35"/>
      <c r="H1040" s="40"/>
    </row>
    <row r="1041" spans="1:8" s="2" customFormat="1" ht="16.899999999999999" customHeight="1">
      <c r="A1041" s="35"/>
      <c r="B1041" s="40"/>
      <c r="C1041" s="282" t="s">
        <v>1324</v>
      </c>
      <c r="D1041" s="35"/>
      <c r="E1041" s="35"/>
      <c r="F1041" s="35"/>
      <c r="G1041" s="35"/>
      <c r="H1041" s="40"/>
    </row>
    <row r="1042" spans="1:8" s="2" customFormat="1" ht="22.5">
      <c r="A1042" s="35"/>
      <c r="B1042" s="40"/>
      <c r="C1042" s="280" t="s">
        <v>260</v>
      </c>
      <c r="D1042" s="280" t="s">
        <v>261</v>
      </c>
      <c r="E1042" s="18" t="s">
        <v>229</v>
      </c>
      <c r="F1042" s="281">
        <v>63.58</v>
      </c>
      <c r="G1042" s="35"/>
      <c r="H1042" s="40"/>
    </row>
    <row r="1043" spans="1:8" s="2" customFormat="1" ht="16.899999999999999" customHeight="1">
      <c r="A1043" s="35"/>
      <c r="B1043" s="40"/>
      <c r="C1043" s="280" t="s">
        <v>304</v>
      </c>
      <c r="D1043" s="280" t="s">
        <v>305</v>
      </c>
      <c r="E1043" s="18" t="s">
        <v>229</v>
      </c>
      <c r="F1043" s="281">
        <v>14.007</v>
      </c>
      <c r="G1043" s="35"/>
      <c r="H1043" s="40"/>
    </row>
    <row r="1044" spans="1:8" s="2" customFormat="1" ht="16.899999999999999" customHeight="1">
      <c r="A1044" s="35"/>
      <c r="B1044" s="40"/>
      <c r="C1044" s="276" t="s">
        <v>178</v>
      </c>
      <c r="D1044" s="277" t="s">
        <v>1</v>
      </c>
      <c r="E1044" s="278" t="s">
        <v>1</v>
      </c>
      <c r="F1044" s="279">
        <v>197.93</v>
      </c>
      <c r="G1044" s="35"/>
      <c r="H1044" s="40"/>
    </row>
    <row r="1045" spans="1:8" s="2" customFormat="1" ht="22.5">
      <c r="A1045" s="35"/>
      <c r="B1045" s="40"/>
      <c r="C1045" s="280" t="s">
        <v>1</v>
      </c>
      <c r="D1045" s="280" t="s">
        <v>580</v>
      </c>
      <c r="E1045" s="18" t="s">
        <v>1</v>
      </c>
      <c r="F1045" s="281">
        <v>0</v>
      </c>
      <c r="G1045" s="35"/>
      <c r="H1045" s="40"/>
    </row>
    <row r="1046" spans="1:8" s="2" customFormat="1" ht="16.899999999999999" customHeight="1">
      <c r="A1046" s="35"/>
      <c r="B1046" s="40"/>
      <c r="C1046" s="280" t="s">
        <v>1</v>
      </c>
      <c r="D1046" s="280" t="s">
        <v>1178</v>
      </c>
      <c r="E1046" s="18" t="s">
        <v>1</v>
      </c>
      <c r="F1046" s="281">
        <v>23.38</v>
      </c>
      <c r="G1046" s="35"/>
      <c r="H1046" s="40"/>
    </row>
    <row r="1047" spans="1:8" s="2" customFormat="1" ht="16.899999999999999" customHeight="1">
      <c r="A1047" s="35"/>
      <c r="B1047" s="40"/>
      <c r="C1047" s="280" t="s">
        <v>1</v>
      </c>
      <c r="D1047" s="280" t="s">
        <v>1179</v>
      </c>
      <c r="E1047" s="18" t="s">
        <v>1</v>
      </c>
      <c r="F1047" s="281">
        <v>20.22</v>
      </c>
      <c r="G1047" s="35"/>
      <c r="H1047" s="40"/>
    </row>
    <row r="1048" spans="1:8" s="2" customFormat="1" ht="16.899999999999999" customHeight="1">
      <c r="A1048" s="35"/>
      <c r="B1048" s="40"/>
      <c r="C1048" s="280" t="s">
        <v>1</v>
      </c>
      <c r="D1048" s="280" t="s">
        <v>1180</v>
      </c>
      <c r="E1048" s="18" t="s">
        <v>1</v>
      </c>
      <c r="F1048" s="281">
        <v>11.73</v>
      </c>
      <c r="G1048" s="35"/>
      <c r="H1048" s="40"/>
    </row>
    <row r="1049" spans="1:8" s="2" customFormat="1" ht="16.899999999999999" customHeight="1">
      <c r="A1049" s="35"/>
      <c r="B1049" s="40"/>
      <c r="C1049" s="280" t="s">
        <v>1</v>
      </c>
      <c r="D1049" s="280" t="s">
        <v>1181</v>
      </c>
      <c r="E1049" s="18" t="s">
        <v>1</v>
      </c>
      <c r="F1049" s="281">
        <v>37.270000000000003</v>
      </c>
      <c r="G1049" s="35"/>
      <c r="H1049" s="40"/>
    </row>
    <row r="1050" spans="1:8" s="2" customFormat="1" ht="16.899999999999999" customHeight="1">
      <c r="A1050" s="35"/>
      <c r="B1050" s="40"/>
      <c r="C1050" s="280" t="s">
        <v>1</v>
      </c>
      <c r="D1050" s="280" t="s">
        <v>1182</v>
      </c>
      <c r="E1050" s="18" t="s">
        <v>1</v>
      </c>
      <c r="F1050" s="281">
        <v>36.53</v>
      </c>
      <c r="G1050" s="35"/>
      <c r="H1050" s="40"/>
    </row>
    <row r="1051" spans="1:8" s="2" customFormat="1" ht="16.899999999999999" customHeight="1">
      <c r="A1051" s="35"/>
      <c r="B1051" s="40"/>
      <c r="C1051" s="280" t="s">
        <v>1</v>
      </c>
      <c r="D1051" s="280" t="s">
        <v>1183</v>
      </c>
      <c r="E1051" s="18" t="s">
        <v>1</v>
      </c>
      <c r="F1051" s="281">
        <v>34.54</v>
      </c>
      <c r="G1051" s="35"/>
      <c r="H1051" s="40"/>
    </row>
    <row r="1052" spans="1:8" s="2" customFormat="1" ht="16.899999999999999" customHeight="1">
      <c r="A1052" s="35"/>
      <c r="B1052" s="40"/>
      <c r="C1052" s="280" t="s">
        <v>1</v>
      </c>
      <c r="D1052" s="280" t="s">
        <v>1184</v>
      </c>
      <c r="E1052" s="18" t="s">
        <v>1</v>
      </c>
      <c r="F1052" s="281">
        <v>34.26</v>
      </c>
      <c r="G1052" s="35"/>
      <c r="H1052" s="40"/>
    </row>
    <row r="1053" spans="1:8" s="2" customFormat="1" ht="16.899999999999999" customHeight="1">
      <c r="A1053" s="35"/>
      <c r="B1053" s="40"/>
      <c r="C1053" s="280" t="s">
        <v>178</v>
      </c>
      <c r="D1053" s="280" t="s">
        <v>196</v>
      </c>
      <c r="E1053" s="18" t="s">
        <v>1</v>
      </c>
      <c r="F1053" s="281">
        <v>197.93</v>
      </c>
      <c r="G1053" s="35"/>
      <c r="H1053" s="40"/>
    </row>
    <row r="1054" spans="1:8" s="2" customFormat="1" ht="16.899999999999999" customHeight="1">
      <c r="A1054" s="35"/>
      <c r="B1054" s="40"/>
      <c r="C1054" s="282" t="s">
        <v>1324</v>
      </c>
      <c r="D1054" s="35"/>
      <c r="E1054" s="35"/>
      <c r="F1054" s="35"/>
      <c r="G1054" s="35"/>
      <c r="H1054" s="40"/>
    </row>
    <row r="1055" spans="1:8" s="2" customFormat="1" ht="16.899999999999999" customHeight="1">
      <c r="A1055" s="35"/>
      <c r="B1055" s="40"/>
      <c r="C1055" s="280" t="s">
        <v>240</v>
      </c>
      <c r="D1055" s="280" t="s">
        <v>241</v>
      </c>
      <c r="E1055" s="18" t="s">
        <v>211</v>
      </c>
      <c r="F1055" s="281">
        <v>197.93</v>
      </c>
      <c r="G1055" s="35"/>
      <c r="H1055" s="40"/>
    </row>
    <row r="1056" spans="1:8" s="2" customFormat="1" ht="16.899999999999999" customHeight="1">
      <c r="A1056" s="35"/>
      <c r="B1056" s="40"/>
      <c r="C1056" s="280" t="s">
        <v>245</v>
      </c>
      <c r="D1056" s="280" t="s">
        <v>246</v>
      </c>
      <c r="E1056" s="18" t="s">
        <v>211</v>
      </c>
      <c r="F1056" s="281">
        <v>197.93</v>
      </c>
      <c r="G1056" s="35"/>
      <c r="H1056" s="40"/>
    </row>
    <row r="1057" spans="1:8" s="2" customFormat="1" ht="16.899999999999999" customHeight="1">
      <c r="A1057" s="35"/>
      <c r="B1057" s="40"/>
      <c r="C1057" s="276" t="s">
        <v>184</v>
      </c>
      <c r="D1057" s="277" t="s">
        <v>1</v>
      </c>
      <c r="E1057" s="278" t="s">
        <v>1</v>
      </c>
      <c r="F1057" s="279">
        <v>62.387</v>
      </c>
      <c r="G1057" s="35"/>
      <c r="H1057" s="40"/>
    </row>
    <row r="1058" spans="1:8" s="2" customFormat="1" ht="16.899999999999999" customHeight="1">
      <c r="A1058" s="35"/>
      <c r="B1058" s="40"/>
      <c r="C1058" s="280" t="s">
        <v>1</v>
      </c>
      <c r="D1058" s="280" t="s">
        <v>220</v>
      </c>
      <c r="E1058" s="18" t="s">
        <v>1</v>
      </c>
      <c r="F1058" s="281">
        <v>0</v>
      </c>
      <c r="G1058" s="35"/>
      <c r="H1058" s="40"/>
    </row>
    <row r="1059" spans="1:8" s="2" customFormat="1" ht="16.899999999999999" customHeight="1">
      <c r="A1059" s="35"/>
      <c r="B1059" s="40"/>
      <c r="C1059" s="280" t="s">
        <v>1</v>
      </c>
      <c r="D1059" s="280" t="s">
        <v>324</v>
      </c>
      <c r="E1059" s="18" t="s">
        <v>1</v>
      </c>
      <c r="F1059" s="281">
        <v>0</v>
      </c>
      <c r="G1059" s="35"/>
      <c r="H1059" s="40"/>
    </row>
    <row r="1060" spans="1:8" s="2" customFormat="1" ht="16.899999999999999" customHeight="1">
      <c r="A1060" s="35"/>
      <c r="B1060" s="40"/>
      <c r="C1060" s="280" t="s">
        <v>184</v>
      </c>
      <c r="D1060" s="280" t="s">
        <v>325</v>
      </c>
      <c r="E1060" s="18" t="s">
        <v>1</v>
      </c>
      <c r="F1060" s="281">
        <v>62.387</v>
      </c>
      <c r="G1060" s="35"/>
      <c r="H1060" s="40"/>
    </row>
    <row r="1061" spans="1:8" s="2" customFormat="1" ht="16.899999999999999" customHeight="1">
      <c r="A1061" s="35"/>
      <c r="B1061" s="40"/>
      <c r="C1061" s="282" t="s">
        <v>1324</v>
      </c>
      <c r="D1061" s="35"/>
      <c r="E1061" s="35"/>
      <c r="F1061" s="35"/>
      <c r="G1061" s="35"/>
      <c r="H1061" s="40"/>
    </row>
    <row r="1062" spans="1:8" s="2" customFormat="1" ht="16.899999999999999" customHeight="1">
      <c r="A1062" s="35"/>
      <c r="B1062" s="40"/>
      <c r="C1062" s="280" t="s">
        <v>282</v>
      </c>
      <c r="D1062" s="280" t="s">
        <v>283</v>
      </c>
      <c r="E1062" s="18" t="s">
        <v>229</v>
      </c>
      <c r="F1062" s="281">
        <v>62.387</v>
      </c>
      <c r="G1062" s="35"/>
      <c r="H1062" s="40"/>
    </row>
    <row r="1063" spans="1:8" s="2" customFormat="1" ht="22.5">
      <c r="A1063" s="35"/>
      <c r="B1063" s="40"/>
      <c r="C1063" s="280" t="s">
        <v>327</v>
      </c>
      <c r="D1063" s="280" t="s">
        <v>328</v>
      </c>
      <c r="E1063" s="18" t="s">
        <v>229</v>
      </c>
      <c r="F1063" s="281">
        <v>62.387</v>
      </c>
      <c r="G1063" s="35"/>
      <c r="H1063" s="40"/>
    </row>
    <row r="1064" spans="1:8" s="2" customFormat="1" ht="16.899999999999999" customHeight="1">
      <c r="A1064" s="35"/>
      <c r="B1064" s="40"/>
      <c r="C1064" s="276" t="s">
        <v>187</v>
      </c>
      <c r="D1064" s="277" t="s">
        <v>1</v>
      </c>
      <c r="E1064" s="278" t="s">
        <v>1</v>
      </c>
      <c r="F1064" s="279">
        <v>14.007</v>
      </c>
      <c r="G1064" s="35"/>
      <c r="H1064" s="40"/>
    </row>
    <row r="1065" spans="1:8" s="2" customFormat="1" ht="16.899999999999999" customHeight="1">
      <c r="A1065" s="35"/>
      <c r="B1065" s="40"/>
      <c r="C1065" s="280" t="s">
        <v>187</v>
      </c>
      <c r="D1065" s="280" t="s">
        <v>1195</v>
      </c>
      <c r="E1065" s="18" t="s">
        <v>1</v>
      </c>
      <c r="F1065" s="281">
        <v>14.007</v>
      </c>
      <c r="G1065" s="35"/>
      <c r="H1065" s="40"/>
    </row>
    <row r="1066" spans="1:8" s="2" customFormat="1" ht="16.899999999999999" customHeight="1">
      <c r="A1066" s="35"/>
      <c r="B1066" s="40"/>
      <c r="C1066" s="282" t="s">
        <v>1324</v>
      </c>
      <c r="D1066" s="35"/>
      <c r="E1066" s="35"/>
      <c r="F1066" s="35"/>
      <c r="G1066" s="35"/>
      <c r="H1066" s="40"/>
    </row>
    <row r="1067" spans="1:8" s="2" customFormat="1" ht="16.899999999999999" customHeight="1">
      <c r="A1067" s="35"/>
      <c r="B1067" s="40"/>
      <c r="C1067" s="280" t="s">
        <v>304</v>
      </c>
      <c r="D1067" s="280" t="s">
        <v>305</v>
      </c>
      <c r="E1067" s="18" t="s">
        <v>229</v>
      </c>
      <c r="F1067" s="281">
        <v>14.007</v>
      </c>
      <c r="G1067" s="35"/>
      <c r="H1067" s="40"/>
    </row>
    <row r="1068" spans="1:8" s="2" customFormat="1" ht="16.899999999999999" customHeight="1">
      <c r="A1068" s="35"/>
      <c r="B1068" s="40"/>
      <c r="C1068" s="280" t="s">
        <v>282</v>
      </c>
      <c r="D1068" s="280" t="s">
        <v>283</v>
      </c>
      <c r="E1068" s="18" t="s">
        <v>229</v>
      </c>
      <c r="F1068" s="281">
        <v>62.387</v>
      </c>
      <c r="G1068" s="35"/>
      <c r="H1068" s="40"/>
    </row>
    <row r="1069" spans="1:8" s="2" customFormat="1" ht="16.899999999999999" customHeight="1">
      <c r="A1069" s="35"/>
      <c r="B1069" s="40"/>
      <c r="C1069" s="280" t="s">
        <v>318</v>
      </c>
      <c r="D1069" s="280" t="s">
        <v>319</v>
      </c>
      <c r="E1069" s="18" t="s">
        <v>296</v>
      </c>
      <c r="F1069" s="281">
        <v>25.213000000000001</v>
      </c>
      <c r="G1069" s="35"/>
      <c r="H1069" s="40"/>
    </row>
    <row r="1070" spans="1:8" s="2" customFormat="1" ht="16.899999999999999" customHeight="1">
      <c r="A1070" s="35"/>
      <c r="B1070" s="40"/>
      <c r="C1070" s="276" t="s">
        <v>189</v>
      </c>
      <c r="D1070" s="277" t="s">
        <v>1</v>
      </c>
      <c r="E1070" s="278" t="s">
        <v>1</v>
      </c>
      <c r="F1070" s="279">
        <v>43.82</v>
      </c>
      <c r="G1070" s="35"/>
      <c r="H1070" s="40"/>
    </row>
    <row r="1071" spans="1:8" s="2" customFormat="1" ht="16.899999999999999" customHeight="1">
      <c r="A1071" s="35"/>
      <c r="B1071" s="40"/>
      <c r="C1071" s="280" t="s">
        <v>189</v>
      </c>
      <c r="D1071" s="280" t="s">
        <v>274</v>
      </c>
      <c r="E1071" s="18" t="s">
        <v>1</v>
      </c>
      <c r="F1071" s="281">
        <v>43.82</v>
      </c>
      <c r="G1071" s="35"/>
      <c r="H1071" s="40"/>
    </row>
    <row r="1072" spans="1:8" s="2" customFormat="1" ht="16.899999999999999" customHeight="1">
      <c r="A1072" s="35"/>
      <c r="B1072" s="40"/>
      <c r="C1072" s="282" t="s">
        <v>1324</v>
      </c>
      <c r="D1072" s="35"/>
      <c r="E1072" s="35"/>
      <c r="F1072" s="35"/>
      <c r="G1072" s="35"/>
      <c r="H1072" s="40"/>
    </row>
    <row r="1073" spans="1:8" s="2" customFormat="1" ht="22.5">
      <c r="A1073" s="35"/>
      <c r="B1073" s="40"/>
      <c r="C1073" s="280" t="s">
        <v>260</v>
      </c>
      <c r="D1073" s="280" t="s">
        <v>261</v>
      </c>
      <c r="E1073" s="18" t="s">
        <v>229</v>
      </c>
      <c r="F1073" s="281">
        <v>63.58</v>
      </c>
      <c r="G1073" s="35"/>
      <c r="H1073" s="40"/>
    </row>
    <row r="1074" spans="1:8" s="2" customFormat="1" ht="16.899999999999999" customHeight="1">
      <c r="A1074" s="35"/>
      <c r="B1074" s="40"/>
      <c r="C1074" s="280" t="s">
        <v>282</v>
      </c>
      <c r="D1074" s="280" t="s">
        <v>283</v>
      </c>
      <c r="E1074" s="18" t="s">
        <v>229</v>
      </c>
      <c r="F1074" s="281">
        <v>62.387</v>
      </c>
      <c r="G1074" s="35"/>
      <c r="H1074" s="40"/>
    </row>
    <row r="1075" spans="1:8" s="2" customFormat="1" ht="16.899999999999999" customHeight="1">
      <c r="A1075" s="35"/>
      <c r="B1075" s="40"/>
      <c r="C1075" s="280" t="s">
        <v>312</v>
      </c>
      <c r="D1075" s="280" t="s">
        <v>313</v>
      </c>
      <c r="E1075" s="18" t="s">
        <v>296</v>
      </c>
      <c r="F1075" s="281">
        <v>78.876000000000005</v>
      </c>
      <c r="G1075" s="35"/>
      <c r="H1075" s="40"/>
    </row>
    <row r="1076" spans="1:8" s="2" customFormat="1" ht="16.899999999999999" customHeight="1">
      <c r="A1076" s="35"/>
      <c r="B1076" s="40"/>
      <c r="C1076" s="276" t="s">
        <v>192</v>
      </c>
      <c r="D1076" s="277" t="s">
        <v>1</v>
      </c>
      <c r="E1076" s="278" t="s">
        <v>1</v>
      </c>
      <c r="F1076" s="279">
        <v>63.58</v>
      </c>
      <c r="G1076" s="35"/>
      <c r="H1076" s="40"/>
    </row>
    <row r="1077" spans="1:8" s="2" customFormat="1" ht="16.899999999999999" customHeight="1">
      <c r="A1077" s="35"/>
      <c r="B1077" s="40"/>
      <c r="C1077" s="280" t="s">
        <v>192</v>
      </c>
      <c r="D1077" s="280" t="s">
        <v>199</v>
      </c>
      <c r="E1077" s="18" t="s">
        <v>1</v>
      </c>
      <c r="F1077" s="281">
        <v>63.58</v>
      </c>
      <c r="G1077" s="35"/>
      <c r="H1077" s="40"/>
    </row>
    <row r="1078" spans="1:8" s="2" customFormat="1" ht="16.899999999999999" customHeight="1">
      <c r="A1078" s="35"/>
      <c r="B1078" s="40"/>
      <c r="C1078" s="282" t="s">
        <v>1324</v>
      </c>
      <c r="D1078" s="35"/>
      <c r="E1078" s="35"/>
      <c r="F1078" s="35"/>
      <c r="G1078" s="35"/>
      <c r="H1078" s="40"/>
    </row>
    <row r="1079" spans="1:8" s="2" customFormat="1" ht="22.5">
      <c r="A1079" s="35"/>
      <c r="B1079" s="40"/>
      <c r="C1079" s="280" t="s">
        <v>260</v>
      </c>
      <c r="D1079" s="280" t="s">
        <v>261</v>
      </c>
      <c r="E1079" s="18" t="s">
        <v>229</v>
      </c>
      <c r="F1079" s="281">
        <v>63.58</v>
      </c>
      <c r="G1079" s="35"/>
      <c r="H1079" s="40"/>
    </row>
    <row r="1080" spans="1:8" s="2" customFormat="1" ht="22.5">
      <c r="A1080" s="35"/>
      <c r="B1080" s="40"/>
      <c r="C1080" s="280" t="s">
        <v>249</v>
      </c>
      <c r="D1080" s="280" t="s">
        <v>250</v>
      </c>
      <c r="E1080" s="18" t="s">
        <v>229</v>
      </c>
      <c r="F1080" s="281">
        <v>63.58</v>
      </c>
      <c r="G1080" s="35"/>
      <c r="H1080" s="40"/>
    </row>
    <row r="1081" spans="1:8" s="2" customFormat="1" ht="22.5">
      <c r="A1081" s="35"/>
      <c r="B1081" s="40"/>
      <c r="C1081" s="280" t="s">
        <v>277</v>
      </c>
      <c r="D1081" s="280" t="s">
        <v>278</v>
      </c>
      <c r="E1081" s="18" t="s">
        <v>229</v>
      </c>
      <c r="F1081" s="281">
        <v>63.58</v>
      </c>
      <c r="G1081" s="35"/>
      <c r="H1081" s="40"/>
    </row>
    <row r="1082" spans="1:8" s="2" customFormat="1" ht="16.899999999999999" customHeight="1">
      <c r="A1082" s="35"/>
      <c r="B1082" s="40"/>
      <c r="C1082" s="280" t="s">
        <v>282</v>
      </c>
      <c r="D1082" s="280" t="s">
        <v>283</v>
      </c>
      <c r="E1082" s="18" t="s">
        <v>229</v>
      </c>
      <c r="F1082" s="281">
        <v>127.16</v>
      </c>
      <c r="G1082" s="35"/>
      <c r="H1082" s="40"/>
    </row>
    <row r="1083" spans="1:8" s="2" customFormat="1" ht="22.5">
      <c r="A1083" s="35"/>
      <c r="B1083" s="40"/>
      <c r="C1083" s="280" t="s">
        <v>294</v>
      </c>
      <c r="D1083" s="280" t="s">
        <v>295</v>
      </c>
      <c r="E1083" s="18" t="s">
        <v>296</v>
      </c>
      <c r="F1083" s="281">
        <v>114.444</v>
      </c>
      <c r="G1083" s="35"/>
      <c r="H1083" s="40"/>
    </row>
    <row r="1084" spans="1:8" s="2" customFormat="1" ht="16.899999999999999" customHeight="1">
      <c r="A1084" s="35"/>
      <c r="B1084" s="40"/>
      <c r="C1084" s="280" t="s">
        <v>288</v>
      </c>
      <c r="D1084" s="280" t="s">
        <v>289</v>
      </c>
      <c r="E1084" s="18" t="s">
        <v>229</v>
      </c>
      <c r="F1084" s="281">
        <v>127.16</v>
      </c>
      <c r="G1084" s="35"/>
      <c r="H1084" s="40"/>
    </row>
    <row r="1085" spans="1:8" s="2" customFormat="1" ht="16.899999999999999" customHeight="1">
      <c r="A1085" s="35"/>
      <c r="B1085" s="40"/>
      <c r="C1085" s="276" t="s">
        <v>195</v>
      </c>
      <c r="D1085" s="277" t="s">
        <v>196</v>
      </c>
      <c r="E1085" s="278" t="s">
        <v>1</v>
      </c>
      <c r="F1085" s="279">
        <v>19.760000000000002</v>
      </c>
      <c r="G1085" s="35"/>
      <c r="H1085" s="40"/>
    </row>
    <row r="1086" spans="1:8" s="2" customFormat="1" ht="16.899999999999999" customHeight="1">
      <c r="A1086" s="35"/>
      <c r="B1086" s="40"/>
      <c r="C1086" s="280" t="s">
        <v>1</v>
      </c>
      <c r="D1086" s="280" t="s">
        <v>220</v>
      </c>
      <c r="E1086" s="18" t="s">
        <v>1</v>
      </c>
      <c r="F1086" s="281">
        <v>0</v>
      </c>
      <c r="G1086" s="35"/>
      <c r="H1086" s="40"/>
    </row>
    <row r="1087" spans="1:8" s="2" customFormat="1" ht="16.899999999999999" customHeight="1">
      <c r="A1087" s="35"/>
      <c r="B1087" s="40"/>
      <c r="C1087" s="280" t="s">
        <v>1</v>
      </c>
      <c r="D1087" s="280" t="s">
        <v>263</v>
      </c>
      <c r="E1087" s="18" t="s">
        <v>1</v>
      </c>
      <c r="F1087" s="281">
        <v>0</v>
      </c>
      <c r="G1087" s="35"/>
      <c r="H1087" s="40"/>
    </row>
    <row r="1088" spans="1:8" s="2" customFormat="1" ht="16.899999999999999" customHeight="1">
      <c r="A1088" s="35"/>
      <c r="B1088" s="40"/>
      <c r="C1088" s="280" t="s">
        <v>1</v>
      </c>
      <c r="D1088" s="280" t="s">
        <v>264</v>
      </c>
      <c r="E1088" s="18" t="s">
        <v>1</v>
      </c>
      <c r="F1088" s="281">
        <v>0</v>
      </c>
      <c r="G1088" s="35"/>
      <c r="H1088" s="40"/>
    </row>
    <row r="1089" spans="1:8" s="2" customFormat="1" ht="16.899999999999999" customHeight="1">
      <c r="A1089" s="35"/>
      <c r="B1089" s="40"/>
      <c r="C1089" s="280" t="s">
        <v>1</v>
      </c>
      <c r="D1089" s="280" t="s">
        <v>1189</v>
      </c>
      <c r="E1089" s="18" t="s">
        <v>1</v>
      </c>
      <c r="F1089" s="281">
        <v>4.5599999999999996</v>
      </c>
      <c r="G1089" s="35"/>
      <c r="H1089" s="40"/>
    </row>
    <row r="1090" spans="1:8" s="2" customFormat="1" ht="16.899999999999999" customHeight="1">
      <c r="A1090" s="35"/>
      <c r="B1090" s="40"/>
      <c r="C1090" s="280" t="s">
        <v>1</v>
      </c>
      <c r="D1090" s="280" t="s">
        <v>268</v>
      </c>
      <c r="E1090" s="18" t="s">
        <v>1</v>
      </c>
      <c r="F1090" s="281">
        <v>0</v>
      </c>
      <c r="G1090" s="35"/>
      <c r="H1090" s="40"/>
    </row>
    <row r="1091" spans="1:8" s="2" customFormat="1" ht="16.899999999999999" customHeight="1">
      <c r="A1091" s="35"/>
      <c r="B1091" s="40"/>
      <c r="C1091" s="280" t="s">
        <v>1</v>
      </c>
      <c r="D1091" s="280" t="s">
        <v>1190</v>
      </c>
      <c r="E1091" s="18" t="s">
        <v>1</v>
      </c>
      <c r="F1091" s="281">
        <v>15.2</v>
      </c>
      <c r="G1091" s="35"/>
      <c r="H1091" s="40"/>
    </row>
    <row r="1092" spans="1:8" s="2" customFormat="1" ht="16.899999999999999" customHeight="1">
      <c r="A1092" s="35"/>
      <c r="B1092" s="40"/>
      <c r="C1092" s="280" t="s">
        <v>195</v>
      </c>
      <c r="D1092" s="280" t="s">
        <v>196</v>
      </c>
      <c r="E1092" s="18" t="s">
        <v>1</v>
      </c>
      <c r="F1092" s="281">
        <v>19.760000000000002</v>
      </c>
      <c r="G1092" s="35"/>
      <c r="H1092" s="40"/>
    </row>
    <row r="1093" spans="1:8" s="2" customFormat="1" ht="16.899999999999999" customHeight="1">
      <c r="A1093" s="35"/>
      <c r="B1093" s="40"/>
      <c r="C1093" s="282" t="s">
        <v>1324</v>
      </c>
      <c r="D1093" s="35"/>
      <c r="E1093" s="35"/>
      <c r="F1093" s="35"/>
      <c r="G1093" s="35"/>
      <c r="H1093" s="40"/>
    </row>
    <row r="1094" spans="1:8" s="2" customFormat="1" ht="22.5">
      <c r="A1094" s="35"/>
      <c r="B1094" s="40"/>
      <c r="C1094" s="280" t="s">
        <v>260</v>
      </c>
      <c r="D1094" s="280" t="s">
        <v>261</v>
      </c>
      <c r="E1094" s="18" t="s">
        <v>229</v>
      </c>
      <c r="F1094" s="281">
        <v>63.58</v>
      </c>
      <c r="G1094" s="35"/>
      <c r="H1094" s="40"/>
    </row>
    <row r="1095" spans="1:8" s="2" customFormat="1" ht="16.899999999999999" customHeight="1">
      <c r="A1095" s="35"/>
      <c r="B1095" s="40"/>
      <c r="C1095" s="280" t="s">
        <v>300</v>
      </c>
      <c r="D1095" s="280" t="s">
        <v>301</v>
      </c>
      <c r="E1095" s="18" t="s">
        <v>229</v>
      </c>
      <c r="F1095" s="281">
        <v>43.82</v>
      </c>
      <c r="G1095" s="35"/>
      <c r="H1095" s="40"/>
    </row>
    <row r="1096" spans="1:8" s="2" customFormat="1" ht="16.899999999999999" customHeight="1">
      <c r="A1096" s="35"/>
      <c r="B1096" s="40"/>
      <c r="C1096" s="276" t="s">
        <v>199</v>
      </c>
      <c r="D1096" s="277" t="s">
        <v>1</v>
      </c>
      <c r="E1096" s="278" t="s">
        <v>1</v>
      </c>
      <c r="F1096" s="279">
        <v>63.58</v>
      </c>
      <c r="G1096" s="35"/>
      <c r="H1096" s="40"/>
    </row>
    <row r="1097" spans="1:8" s="2" customFormat="1" ht="22.5">
      <c r="A1097" s="35"/>
      <c r="B1097" s="40"/>
      <c r="C1097" s="280" t="s">
        <v>1</v>
      </c>
      <c r="D1097" s="280" t="s">
        <v>580</v>
      </c>
      <c r="E1097" s="18" t="s">
        <v>1</v>
      </c>
      <c r="F1097" s="281">
        <v>0</v>
      </c>
      <c r="G1097" s="35"/>
      <c r="H1097" s="40"/>
    </row>
    <row r="1098" spans="1:8" s="2" customFormat="1" ht="16.899999999999999" customHeight="1">
      <c r="A1098" s="35"/>
      <c r="B1098" s="40"/>
      <c r="C1098" s="280" t="s">
        <v>1</v>
      </c>
      <c r="D1098" s="280" t="s">
        <v>1169</v>
      </c>
      <c r="E1098" s="18" t="s">
        <v>1</v>
      </c>
      <c r="F1098" s="281">
        <v>9.35</v>
      </c>
      <c r="G1098" s="35"/>
      <c r="H1098" s="40"/>
    </row>
    <row r="1099" spans="1:8" s="2" customFormat="1" ht="16.899999999999999" customHeight="1">
      <c r="A1099" s="35"/>
      <c r="B1099" s="40"/>
      <c r="C1099" s="280" t="s">
        <v>1</v>
      </c>
      <c r="D1099" s="280" t="s">
        <v>1170</v>
      </c>
      <c r="E1099" s="18" t="s">
        <v>1</v>
      </c>
      <c r="F1099" s="281">
        <v>8.09</v>
      </c>
      <c r="G1099" s="35"/>
      <c r="H1099" s="40"/>
    </row>
    <row r="1100" spans="1:8" s="2" customFormat="1" ht="16.899999999999999" customHeight="1">
      <c r="A1100" s="35"/>
      <c r="B1100" s="40"/>
      <c r="C1100" s="280" t="s">
        <v>1</v>
      </c>
      <c r="D1100" s="280" t="s">
        <v>1171</v>
      </c>
      <c r="E1100" s="18" t="s">
        <v>1</v>
      </c>
      <c r="F1100" s="281">
        <v>4.6900000000000004</v>
      </c>
      <c r="G1100" s="35"/>
      <c r="H1100" s="40"/>
    </row>
    <row r="1101" spans="1:8" s="2" customFormat="1" ht="16.899999999999999" customHeight="1">
      <c r="A1101" s="35"/>
      <c r="B1101" s="40"/>
      <c r="C1101" s="280" t="s">
        <v>1</v>
      </c>
      <c r="D1101" s="280" t="s">
        <v>1172</v>
      </c>
      <c r="E1101" s="18" t="s">
        <v>1</v>
      </c>
      <c r="F1101" s="281">
        <v>14.91</v>
      </c>
      <c r="G1101" s="35"/>
      <c r="H1101" s="40"/>
    </row>
    <row r="1102" spans="1:8" s="2" customFormat="1" ht="16.899999999999999" customHeight="1">
      <c r="A1102" s="35"/>
      <c r="B1102" s="40"/>
      <c r="C1102" s="280" t="s">
        <v>1</v>
      </c>
      <c r="D1102" s="280" t="s">
        <v>1173</v>
      </c>
      <c r="E1102" s="18" t="s">
        <v>1</v>
      </c>
      <c r="F1102" s="281">
        <v>14.21</v>
      </c>
      <c r="G1102" s="35"/>
      <c r="H1102" s="40"/>
    </row>
    <row r="1103" spans="1:8" s="2" customFormat="1" ht="16.899999999999999" customHeight="1">
      <c r="A1103" s="35"/>
      <c r="B1103" s="40"/>
      <c r="C1103" s="280" t="s">
        <v>1</v>
      </c>
      <c r="D1103" s="280" t="s">
        <v>1174</v>
      </c>
      <c r="E1103" s="18" t="s">
        <v>1</v>
      </c>
      <c r="F1103" s="281">
        <v>13.82</v>
      </c>
      <c r="G1103" s="35"/>
      <c r="H1103" s="40"/>
    </row>
    <row r="1104" spans="1:8" s="2" customFormat="1" ht="16.899999999999999" customHeight="1">
      <c r="A1104" s="35"/>
      <c r="B1104" s="40"/>
      <c r="C1104" s="280" t="s">
        <v>1</v>
      </c>
      <c r="D1104" s="280" t="s">
        <v>1175</v>
      </c>
      <c r="E1104" s="18" t="s">
        <v>1</v>
      </c>
      <c r="F1104" s="281">
        <v>13.71</v>
      </c>
      <c r="G1104" s="35"/>
      <c r="H1104" s="40"/>
    </row>
    <row r="1105" spans="1:8" s="2" customFormat="1" ht="16.899999999999999" customHeight="1">
      <c r="A1105" s="35"/>
      <c r="B1105" s="40"/>
      <c r="C1105" s="280" t="s">
        <v>1</v>
      </c>
      <c r="D1105" s="280" t="s">
        <v>1176</v>
      </c>
      <c r="E1105" s="18" t="s">
        <v>1</v>
      </c>
      <c r="F1105" s="281">
        <v>-10.64</v>
      </c>
      <c r="G1105" s="35"/>
      <c r="H1105" s="40"/>
    </row>
    <row r="1106" spans="1:8" s="2" customFormat="1" ht="16.899999999999999" customHeight="1">
      <c r="A1106" s="35"/>
      <c r="B1106" s="40"/>
      <c r="C1106" s="280" t="s">
        <v>1</v>
      </c>
      <c r="D1106" s="280" t="s">
        <v>1177</v>
      </c>
      <c r="E1106" s="18" t="s">
        <v>1</v>
      </c>
      <c r="F1106" s="281">
        <v>-4.5599999999999996</v>
      </c>
      <c r="G1106" s="35"/>
      <c r="H1106" s="40"/>
    </row>
    <row r="1107" spans="1:8" s="2" customFormat="1" ht="16.899999999999999" customHeight="1">
      <c r="A1107" s="35"/>
      <c r="B1107" s="40"/>
      <c r="C1107" s="280" t="s">
        <v>199</v>
      </c>
      <c r="D1107" s="280" t="s">
        <v>196</v>
      </c>
      <c r="E1107" s="18" t="s">
        <v>1</v>
      </c>
      <c r="F1107" s="281">
        <v>63.58</v>
      </c>
      <c r="G1107" s="35"/>
      <c r="H1107" s="40"/>
    </row>
    <row r="1108" spans="1:8" s="2" customFormat="1" ht="16.899999999999999" customHeight="1">
      <c r="A1108" s="35"/>
      <c r="B1108" s="40"/>
      <c r="C1108" s="282" t="s">
        <v>1324</v>
      </c>
      <c r="D1108" s="35"/>
      <c r="E1108" s="35"/>
      <c r="F1108" s="35"/>
      <c r="G1108" s="35"/>
      <c r="H1108" s="40"/>
    </row>
    <row r="1109" spans="1:8" s="2" customFormat="1" ht="22.5">
      <c r="A1109" s="35"/>
      <c r="B1109" s="40"/>
      <c r="C1109" s="280" t="s">
        <v>578</v>
      </c>
      <c r="D1109" s="280" t="s">
        <v>579</v>
      </c>
      <c r="E1109" s="18" t="s">
        <v>229</v>
      </c>
      <c r="F1109" s="281">
        <v>63.58</v>
      </c>
      <c r="G1109" s="35"/>
      <c r="H1109" s="40"/>
    </row>
    <row r="1110" spans="1:8" s="2" customFormat="1" ht="22.5">
      <c r="A1110" s="35"/>
      <c r="B1110" s="40"/>
      <c r="C1110" s="280" t="s">
        <v>260</v>
      </c>
      <c r="D1110" s="280" t="s">
        <v>261</v>
      </c>
      <c r="E1110" s="18" t="s">
        <v>229</v>
      </c>
      <c r="F1110" s="281">
        <v>63.58</v>
      </c>
      <c r="G1110" s="35"/>
      <c r="H1110" s="40"/>
    </row>
    <row r="1111" spans="1:8" s="2" customFormat="1" ht="16.899999999999999" customHeight="1">
      <c r="A1111" s="35"/>
      <c r="B1111" s="40"/>
      <c r="C1111" s="280" t="s">
        <v>300</v>
      </c>
      <c r="D1111" s="280" t="s">
        <v>301</v>
      </c>
      <c r="E1111" s="18" t="s">
        <v>229</v>
      </c>
      <c r="F1111" s="281">
        <v>43.82</v>
      </c>
      <c r="G1111" s="35"/>
      <c r="H1111" s="40"/>
    </row>
    <row r="1112" spans="1:8" s="2" customFormat="1" ht="26.45" customHeight="1">
      <c r="A1112" s="35"/>
      <c r="B1112" s="40"/>
      <c r="C1112" s="275" t="s">
        <v>1336</v>
      </c>
      <c r="D1112" s="275" t="s">
        <v>132</v>
      </c>
      <c r="E1112" s="35"/>
      <c r="F1112" s="35"/>
      <c r="G1112" s="35"/>
      <c r="H1112" s="40"/>
    </row>
    <row r="1113" spans="1:8" s="2" customFormat="1" ht="16.899999999999999" customHeight="1">
      <c r="A1113" s="35"/>
      <c r="B1113" s="40"/>
      <c r="C1113" s="276" t="s">
        <v>1258</v>
      </c>
      <c r="D1113" s="277" t="s">
        <v>1</v>
      </c>
      <c r="E1113" s="278" t="s">
        <v>1</v>
      </c>
      <c r="F1113" s="279">
        <v>900.44999999999993</v>
      </c>
      <c r="G1113" s="35"/>
      <c r="H1113" s="40"/>
    </row>
    <row r="1114" spans="1:8" s="2" customFormat="1" ht="16.899999999999999" customHeight="1">
      <c r="A1114" s="35"/>
      <c r="B1114" s="40"/>
      <c r="C1114" s="276" t="s">
        <v>1259</v>
      </c>
      <c r="D1114" s="277" t="s">
        <v>1</v>
      </c>
      <c r="E1114" s="278" t="s">
        <v>1</v>
      </c>
      <c r="F1114" s="279">
        <v>273.60000000000002</v>
      </c>
      <c r="G1114" s="35"/>
      <c r="H1114" s="40"/>
    </row>
    <row r="1115" spans="1:8" s="2" customFormat="1" ht="16.899999999999999" customHeight="1">
      <c r="A1115" s="35"/>
      <c r="B1115" s="40"/>
      <c r="C1115" s="276" t="s">
        <v>1262</v>
      </c>
      <c r="D1115" s="277" t="s">
        <v>267</v>
      </c>
      <c r="E1115" s="278" t="s">
        <v>1</v>
      </c>
      <c r="F1115" s="279">
        <v>0.56000000000000005</v>
      </c>
      <c r="G1115" s="35"/>
      <c r="H1115" s="40"/>
    </row>
    <row r="1116" spans="1:8" s="2" customFormat="1" ht="16.899999999999999" customHeight="1">
      <c r="A1116" s="35"/>
      <c r="B1116" s="40"/>
      <c r="C1116" s="276" t="s">
        <v>1263</v>
      </c>
      <c r="D1116" s="277" t="s">
        <v>1</v>
      </c>
      <c r="E1116" s="278" t="s">
        <v>1</v>
      </c>
      <c r="F1116" s="279">
        <v>2.4000000000000004</v>
      </c>
      <c r="G1116" s="35"/>
      <c r="H1116" s="40"/>
    </row>
    <row r="1117" spans="1:8" s="2" customFormat="1" ht="16.899999999999999" customHeight="1">
      <c r="A1117" s="35"/>
      <c r="B1117" s="40"/>
      <c r="C1117" s="276" t="s">
        <v>1269</v>
      </c>
      <c r="D1117" s="277" t="s">
        <v>1</v>
      </c>
      <c r="E1117" s="278" t="s">
        <v>1</v>
      </c>
      <c r="F1117" s="279">
        <v>55</v>
      </c>
      <c r="G1117" s="35"/>
      <c r="H1117" s="40"/>
    </row>
    <row r="1118" spans="1:8" s="2" customFormat="1" ht="16.899999999999999" customHeight="1">
      <c r="A1118" s="35"/>
      <c r="B1118" s="40"/>
      <c r="C1118" s="276" t="s">
        <v>1270</v>
      </c>
      <c r="D1118" s="277" t="s">
        <v>1</v>
      </c>
      <c r="E1118" s="278" t="s">
        <v>1</v>
      </c>
      <c r="F1118" s="279">
        <v>20</v>
      </c>
      <c r="G1118" s="35"/>
      <c r="H1118" s="40"/>
    </row>
    <row r="1119" spans="1:8" s="2" customFormat="1" ht="16.899999999999999" customHeight="1">
      <c r="A1119" s="35"/>
      <c r="B1119" s="40"/>
      <c r="C1119" s="276" t="s">
        <v>171</v>
      </c>
      <c r="D1119" s="277" t="s">
        <v>1</v>
      </c>
      <c r="E1119" s="278" t="s">
        <v>1</v>
      </c>
      <c r="F1119" s="279">
        <v>44.174999999999997</v>
      </c>
      <c r="G1119" s="35"/>
      <c r="H1119" s="40"/>
    </row>
    <row r="1120" spans="1:8" s="2" customFormat="1" ht="16.899999999999999" customHeight="1">
      <c r="A1120" s="35"/>
      <c r="B1120" s="40"/>
      <c r="C1120" s="276" t="s">
        <v>1272</v>
      </c>
      <c r="D1120" s="277" t="s">
        <v>1273</v>
      </c>
      <c r="E1120" s="278" t="s">
        <v>1</v>
      </c>
      <c r="F1120" s="279">
        <v>0</v>
      </c>
      <c r="G1120" s="35"/>
      <c r="H1120" s="40"/>
    </row>
    <row r="1121" spans="1:8" s="2" customFormat="1" ht="16.899999999999999" customHeight="1">
      <c r="A1121" s="35"/>
      <c r="B1121" s="40"/>
      <c r="C1121" s="276" t="s">
        <v>1337</v>
      </c>
      <c r="D1121" s="277" t="s">
        <v>1338</v>
      </c>
      <c r="E1121" s="278" t="s">
        <v>1</v>
      </c>
      <c r="F1121" s="279">
        <v>18</v>
      </c>
      <c r="G1121" s="35"/>
      <c r="H1121" s="40"/>
    </row>
    <row r="1122" spans="1:8" s="2" customFormat="1" ht="16.899999999999999" customHeight="1">
      <c r="A1122" s="35"/>
      <c r="B1122" s="40"/>
      <c r="C1122" s="276" t="s">
        <v>1274</v>
      </c>
      <c r="D1122" s="277" t="s">
        <v>1</v>
      </c>
      <c r="E1122" s="278" t="s">
        <v>1</v>
      </c>
      <c r="F1122" s="279">
        <v>39</v>
      </c>
      <c r="G1122" s="35"/>
      <c r="H1122" s="40"/>
    </row>
    <row r="1123" spans="1:8" s="2" customFormat="1" ht="16.899999999999999" customHeight="1">
      <c r="A1123" s="35"/>
      <c r="B1123" s="40"/>
      <c r="C1123" s="276" t="s">
        <v>173</v>
      </c>
      <c r="D1123" s="277" t="s">
        <v>174</v>
      </c>
      <c r="E1123" s="278" t="s">
        <v>1</v>
      </c>
      <c r="F1123" s="279">
        <v>156.94</v>
      </c>
      <c r="G1123" s="35"/>
      <c r="H1123" s="40"/>
    </row>
    <row r="1124" spans="1:8" s="2" customFormat="1" ht="16.899999999999999" customHeight="1">
      <c r="A1124" s="35"/>
      <c r="B1124" s="40"/>
      <c r="C1124" s="276" t="s">
        <v>1276</v>
      </c>
      <c r="D1124" s="277" t="s">
        <v>1</v>
      </c>
      <c r="E1124" s="278" t="s">
        <v>1</v>
      </c>
      <c r="F1124" s="279">
        <v>31.5</v>
      </c>
      <c r="G1124" s="35"/>
      <c r="H1124" s="40"/>
    </row>
    <row r="1125" spans="1:8" s="2" customFormat="1" ht="16.899999999999999" customHeight="1">
      <c r="A1125" s="35"/>
      <c r="B1125" s="40"/>
      <c r="C1125" s="276" t="s">
        <v>1277</v>
      </c>
      <c r="D1125" s="277" t="s">
        <v>1</v>
      </c>
      <c r="E1125" s="278" t="s">
        <v>1</v>
      </c>
      <c r="F1125" s="279">
        <v>35.900000000000006</v>
      </c>
      <c r="G1125" s="35"/>
      <c r="H1125" s="40"/>
    </row>
    <row r="1126" spans="1:8" s="2" customFormat="1" ht="16.899999999999999" customHeight="1">
      <c r="A1126" s="35"/>
      <c r="B1126" s="40"/>
      <c r="C1126" s="276" t="s">
        <v>1279</v>
      </c>
      <c r="D1126" s="277" t="s">
        <v>1</v>
      </c>
      <c r="E1126" s="278" t="s">
        <v>1</v>
      </c>
      <c r="F1126" s="279">
        <v>357.44</v>
      </c>
      <c r="G1126" s="35"/>
      <c r="H1126" s="40"/>
    </row>
    <row r="1127" spans="1:8" s="2" customFormat="1" ht="16.899999999999999" customHeight="1">
      <c r="A1127" s="35"/>
      <c r="B1127" s="40"/>
      <c r="C1127" s="276" t="s">
        <v>1280</v>
      </c>
      <c r="D1127" s="277" t="s">
        <v>1</v>
      </c>
      <c r="E1127" s="278" t="s">
        <v>1</v>
      </c>
      <c r="F1127" s="279">
        <v>1104.06</v>
      </c>
      <c r="G1127" s="35"/>
      <c r="H1127" s="40"/>
    </row>
    <row r="1128" spans="1:8" s="2" customFormat="1" ht="16.899999999999999" customHeight="1">
      <c r="A1128" s="35"/>
      <c r="B1128" s="40"/>
      <c r="C1128" s="276" t="s">
        <v>1283</v>
      </c>
      <c r="D1128" s="277" t="s">
        <v>1</v>
      </c>
      <c r="E1128" s="278" t="s">
        <v>1</v>
      </c>
      <c r="F1128" s="279">
        <v>79.8</v>
      </c>
      <c r="G1128" s="35"/>
      <c r="H1128" s="40"/>
    </row>
    <row r="1129" spans="1:8" s="2" customFormat="1" ht="16.899999999999999" customHeight="1">
      <c r="A1129" s="35"/>
      <c r="B1129" s="40"/>
      <c r="C1129" s="276" t="s">
        <v>1284</v>
      </c>
      <c r="D1129" s="277" t="s">
        <v>1</v>
      </c>
      <c r="E1129" s="278" t="s">
        <v>1</v>
      </c>
      <c r="F1129" s="279">
        <v>392</v>
      </c>
      <c r="G1129" s="35"/>
      <c r="H1129" s="40"/>
    </row>
    <row r="1130" spans="1:8" s="2" customFormat="1" ht="16.899999999999999" customHeight="1">
      <c r="A1130" s="35"/>
      <c r="B1130" s="40"/>
      <c r="C1130" s="276" t="s">
        <v>1290</v>
      </c>
      <c r="D1130" s="277" t="s">
        <v>1</v>
      </c>
      <c r="E1130" s="278" t="s">
        <v>1</v>
      </c>
      <c r="F1130" s="279">
        <v>77</v>
      </c>
      <c r="G1130" s="35"/>
      <c r="H1130" s="40"/>
    </row>
    <row r="1131" spans="1:8" s="2" customFormat="1" ht="16.899999999999999" customHeight="1">
      <c r="A1131" s="35"/>
      <c r="B1131" s="40"/>
      <c r="C1131" s="276" t="s">
        <v>1292</v>
      </c>
      <c r="D1131" s="277" t="s">
        <v>1</v>
      </c>
      <c r="E1131" s="278" t="s">
        <v>1</v>
      </c>
      <c r="F1131" s="279">
        <v>57</v>
      </c>
      <c r="G1131" s="35"/>
      <c r="H1131" s="40"/>
    </row>
    <row r="1132" spans="1:8" s="2" customFormat="1" ht="16.899999999999999" customHeight="1">
      <c r="A1132" s="35"/>
      <c r="B1132" s="40"/>
      <c r="C1132" s="276" t="s">
        <v>1293</v>
      </c>
      <c r="D1132" s="277" t="s">
        <v>1294</v>
      </c>
      <c r="E1132" s="278" t="s">
        <v>1</v>
      </c>
      <c r="F1132" s="279">
        <v>5379</v>
      </c>
      <c r="G1132" s="35"/>
      <c r="H1132" s="40"/>
    </row>
    <row r="1133" spans="1:8" s="2" customFormat="1" ht="16.899999999999999" customHeight="1">
      <c r="A1133" s="35"/>
      <c r="B1133" s="40"/>
      <c r="C1133" s="276" t="s">
        <v>1295</v>
      </c>
      <c r="D1133" s="277" t="s">
        <v>1</v>
      </c>
      <c r="E1133" s="278" t="s">
        <v>1</v>
      </c>
      <c r="F1133" s="279">
        <v>316</v>
      </c>
      <c r="G1133" s="35"/>
      <c r="H1133" s="40"/>
    </row>
    <row r="1134" spans="1:8" s="2" customFormat="1" ht="16.899999999999999" customHeight="1">
      <c r="A1134" s="35"/>
      <c r="B1134" s="40"/>
      <c r="C1134" s="276" t="s">
        <v>1298</v>
      </c>
      <c r="D1134" s="277" t="s">
        <v>1</v>
      </c>
      <c r="E1134" s="278" t="s">
        <v>1</v>
      </c>
      <c r="F1134" s="279">
        <v>539</v>
      </c>
      <c r="G1134" s="35"/>
      <c r="H1134" s="40"/>
    </row>
    <row r="1135" spans="1:8" s="2" customFormat="1" ht="16.899999999999999" customHeight="1">
      <c r="A1135" s="35"/>
      <c r="B1135" s="40"/>
      <c r="C1135" s="276" t="s">
        <v>1339</v>
      </c>
      <c r="D1135" s="277" t="s">
        <v>1</v>
      </c>
      <c r="E1135" s="278" t="s">
        <v>1</v>
      </c>
      <c r="F1135" s="279">
        <v>541.495</v>
      </c>
      <c r="G1135" s="35"/>
      <c r="H1135" s="40"/>
    </row>
    <row r="1136" spans="1:8" s="2" customFormat="1" ht="16.899999999999999" customHeight="1">
      <c r="A1136" s="35"/>
      <c r="B1136" s="40"/>
      <c r="C1136" s="276" t="s">
        <v>1302</v>
      </c>
      <c r="D1136" s="277" t="s">
        <v>1</v>
      </c>
      <c r="E1136" s="278" t="s">
        <v>1</v>
      </c>
      <c r="F1136" s="279">
        <v>225.7</v>
      </c>
      <c r="G1136" s="35"/>
      <c r="H1136" s="40"/>
    </row>
    <row r="1137" spans="1:8" s="2" customFormat="1" ht="16.899999999999999" customHeight="1">
      <c r="A1137" s="35"/>
      <c r="B1137" s="40"/>
      <c r="C1137" s="276" t="s">
        <v>1303</v>
      </c>
      <c r="D1137" s="277" t="s">
        <v>1</v>
      </c>
      <c r="E1137" s="278" t="s">
        <v>1</v>
      </c>
      <c r="F1137" s="279">
        <v>6.8</v>
      </c>
      <c r="G1137" s="35"/>
      <c r="H1137" s="40"/>
    </row>
    <row r="1138" spans="1:8" s="2" customFormat="1" ht="16.899999999999999" customHeight="1">
      <c r="A1138" s="35"/>
      <c r="B1138" s="40"/>
      <c r="C1138" s="276" t="s">
        <v>187</v>
      </c>
      <c r="D1138" s="277" t="s">
        <v>1</v>
      </c>
      <c r="E1138" s="278" t="s">
        <v>1</v>
      </c>
      <c r="F1138" s="279">
        <v>142.167</v>
      </c>
      <c r="G1138" s="35"/>
      <c r="H1138" s="40"/>
    </row>
    <row r="1139" spans="1:8" s="2" customFormat="1" ht="16.899999999999999" customHeight="1">
      <c r="A1139" s="35"/>
      <c r="B1139" s="40"/>
      <c r="C1139" s="276" t="s">
        <v>189</v>
      </c>
      <c r="D1139" s="277" t="s">
        <v>1</v>
      </c>
      <c r="E1139" s="278" t="s">
        <v>1</v>
      </c>
      <c r="F1139" s="279">
        <v>32.46</v>
      </c>
      <c r="G1139" s="35"/>
      <c r="H1139" s="40"/>
    </row>
    <row r="1140" spans="1:8" s="2" customFormat="1" ht="16.899999999999999" customHeight="1">
      <c r="A1140" s="35"/>
      <c r="B1140" s="40"/>
      <c r="C1140" s="276" t="s">
        <v>192</v>
      </c>
      <c r="D1140" s="277" t="s">
        <v>1</v>
      </c>
      <c r="E1140" s="278" t="s">
        <v>1</v>
      </c>
      <c r="F1140" s="279">
        <v>773.995</v>
      </c>
      <c r="G1140" s="35"/>
      <c r="H1140" s="40"/>
    </row>
    <row r="1141" spans="1:8" s="2" customFormat="1" ht="16.899999999999999" customHeight="1">
      <c r="A1141" s="35"/>
      <c r="B1141" s="40"/>
      <c r="C1141" s="276" t="s">
        <v>195</v>
      </c>
      <c r="D1141" s="277" t="s">
        <v>196</v>
      </c>
      <c r="E1141" s="278" t="s">
        <v>1</v>
      </c>
      <c r="F1141" s="279">
        <v>218.53399999999999</v>
      </c>
      <c r="G1141" s="35"/>
      <c r="H1141" s="40"/>
    </row>
    <row r="1142" spans="1:8" s="2" customFormat="1" ht="16.899999999999999" customHeight="1">
      <c r="A1142" s="35"/>
      <c r="B1142" s="40"/>
      <c r="C1142" s="276" t="s">
        <v>1316</v>
      </c>
      <c r="D1142" s="277" t="s">
        <v>1</v>
      </c>
      <c r="E1142" s="278" t="s">
        <v>1</v>
      </c>
      <c r="F1142" s="279">
        <v>555.46100000000001</v>
      </c>
      <c r="G1142" s="35"/>
      <c r="H1142" s="40"/>
    </row>
    <row r="1143" spans="1:8" s="2" customFormat="1" ht="16.899999999999999" customHeight="1">
      <c r="A1143" s="35"/>
      <c r="B1143" s="40"/>
      <c r="C1143" s="276" t="s">
        <v>199</v>
      </c>
      <c r="D1143" s="277" t="s">
        <v>1</v>
      </c>
      <c r="E1143" s="278" t="s">
        <v>1</v>
      </c>
      <c r="F1143" s="279">
        <v>773.995</v>
      </c>
      <c r="G1143" s="35"/>
      <c r="H1143" s="40"/>
    </row>
    <row r="1144" spans="1:8" s="2" customFormat="1" ht="16.899999999999999" customHeight="1">
      <c r="A1144" s="35"/>
      <c r="B1144" s="40"/>
      <c r="C1144" s="276" t="s">
        <v>1320</v>
      </c>
      <c r="D1144" s="277" t="s">
        <v>1</v>
      </c>
      <c r="E1144" s="278" t="s">
        <v>1</v>
      </c>
      <c r="F1144" s="279">
        <v>29.76</v>
      </c>
      <c r="G1144" s="35"/>
      <c r="H1144" s="40"/>
    </row>
    <row r="1145" spans="1:8" s="2" customFormat="1" ht="7.35" customHeight="1">
      <c r="A1145" s="35"/>
      <c r="B1145" s="147"/>
      <c r="C1145" s="148"/>
      <c r="D1145" s="148"/>
      <c r="E1145" s="148"/>
      <c r="F1145" s="148"/>
      <c r="G1145" s="148"/>
      <c r="H1145" s="40"/>
    </row>
    <row r="1146" spans="1:8" s="2" customFormat="1" ht="11.25">
      <c r="A1146" s="35"/>
      <c r="B1146" s="35"/>
      <c r="C1146" s="35"/>
      <c r="D1146" s="35"/>
      <c r="E1146" s="35"/>
      <c r="F1146" s="35"/>
      <c r="G1146" s="35"/>
      <c r="H1146" s="35"/>
    </row>
  </sheetData>
  <sheetProtection password="CC35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89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</row>
    <row r="4" spans="1:4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1" t="s">
        <v>16</v>
      </c>
      <c r="L6" s="21"/>
    </row>
    <row r="7" spans="1:4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</row>
    <row r="8" spans="1:46" s="1" customFormat="1" ht="12" customHeight="1">
      <c r="B8" s="21"/>
      <c r="D8" s="121" t="s">
        <v>136</v>
      </c>
      <c r="L8" s="21"/>
    </row>
    <row r="9" spans="1:46" s="2" customFormat="1" ht="16.5" customHeight="1">
      <c r="A9" s="35"/>
      <c r="B9" s="40"/>
      <c r="C9" s="35"/>
      <c r="D9" s="35"/>
      <c r="E9" s="329" t="s">
        <v>137</v>
      </c>
      <c r="F9" s="331"/>
      <c r="G9" s="331"/>
      <c r="H9" s="331"/>
      <c r="I9" s="35"/>
      <c r="J9" s="35"/>
      <c r="K9" s="35"/>
      <c r="L9" s="5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1" t="s">
        <v>138</v>
      </c>
      <c r="E10" s="35"/>
      <c r="F10" s="35"/>
      <c r="G10" s="35"/>
      <c r="H10" s="35"/>
      <c r="I10" s="35"/>
      <c r="J10" s="35"/>
      <c r="K10" s="35"/>
      <c r="L10" s="5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30" customHeight="1">
      <c r="A11" s="35"/>
      <c r="B11" s="40"/>
      <c r="C11" s="35"/>
      <c r="D11" s="35"/>
      <c r="E11" s="332" t="s">
        <v>139</v>
      </c>
      <c r="F11" s="331"/>
      <c r="G11" s="331"/>
      <c r="H11" s="331"/>
      <c r="I11" s="35"/>
      <c r="J11" s="35"/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1" t="s">
        <v>18</v>
      </c>
      <c r="E13" s="35"/>
      <c r="F13" s="112" t="s">
        <v>90</v>
      </c>
      <c r="G13" s="35"/>
      <c r="H13" s="35"/>
      <c r="I13" s="121" t="s">
        <v>19</v>
      </c>
      <c r="J13" s="112" t="s">
        <v>140</v>
      </c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1" t="s">
        <v>20</v>
      </c>
      <c r="E14" s="35"/>
      <c r="F14" s="112" t="s">
        <v>21</v>
      </c>
      <c r="G14" s="35"/>
      <c r="H14" s="35"/>
      <c r="I14" s="121" t="s">
        <v>22</v>
      </c>
      <c r="J14" s="122" t="str">
        <f>'Rekapitulace stavby'!AN8</f>
        <v>20. 2. 2023</v>
      </c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1" t="s">
        <v>24</v>
      </c>
      <c r="E16" s="35"/>
      <c r="F16" s="35"/>
      <c r="G16" s="35"/>
      <c r="H16" s="35"/>
      <c r="I16" s="121" t="s">
        <v>25</v>
      </c>
      <c r="J16" s="112" t="str">
        <f>IF('Rekapitulace stavby'!AN10="","",'Rekapitulace stavby'!AN10)</f>
        <v/>
      </c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2" t="str">
        <f>IF('Rekapitulace stavby'!E11="","",'Rekapitulace stavby'!E11)</f>
        <v xml:space="preserve"> </v>
      </c>
      <c r="F17" s="35"/>
      <c r="G17" s="35"/>
      <c r="H17" s="35"/>
      <c r="I17" s="121" t="s">
        <v>27</v>
      </c>
      <c r="J17" s="112" t="str">
        <f>IF('Rekapitulace stavby'!AN11="","",'Rekapitulace stavby'!AN11)</f>
        <v/>
      </c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1" t="s">
        <v>28</v>
      </c>
      <c r="E19" s="35"/>
      <c r="F19" s="35"/>
      <c r="G19" s="35"/>
      <c r="H19" s="35"/>
      <c r="I19" s="121" t="s">
        <v>25</v>
      </c>
      <c r="J19" s="31" t="str">
        <f>'Rekapitulace stavby'!AN13</f>
        <v>Vyplň údaj</v>
      </c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3" t="str">
        <f>'Rekapitulace stavby'!E14</f>
        <v>Vyplň údaj</v>
      </c>
      <c r="F20" s="334"/>
      <c r="G20" s="334"/>
      <c r="H20" s="334"/>
      <c r="I20" s="121" t="s">
        <v>27</v>
      </c>
      <c r="J20" s="31" t="str">
        <f>'Rekapitulace stavby'!AN14</f>
        <v>Vyplň údaj</v>
      </c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1" t="s">
        <v>30</v>
      </c>
      <c r="E22" s="35"/>
      <c r="F22" s="35"/>
      <c r="G22" s="35"/>
      <c r="H22" s="35"/>
      <c r="I22" s="121" t="s">
        <v>25</v>
      </c>
      <c r="J22" s="112" t="s">
        <v>1</v>
      </c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2" t="s">
        <v>31</v>
      </c>
      <c r="F23" s="35"/>
      <c r="G23" s="35"/>
      <c r="H23" s="35"/>
      <c r="I23" s="121" t="s">
        <v>27</v>
      </c>
      <c r="J23" s="112" t="s">
        <v>1</v>
      </c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1" t="s">
        <v>33</v>
      </c>
      <c r="E25" s="35"/>
      <c r="F25" s="35"/>
      <c r="G25" s="35"/>
      <c r="H25" s="35"/>
      <c r="I25" s="121" t="s">
        <v>25</v>
      </c>
      <c r="J25" s="112" t="s">
        <v>1</v>
      </c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2" t="s">
        <v>34</v>
      </c>
      <c r="F26" s="35"/>
      <c r="G26" s="35"/>
      <c r="H26" s="35"/>
      <c r="I26" s="121" t="s">
        <v>27</v>
      </c>
      <c r="J26" s="112" t="s">
        <v>1</v>
      </c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1" t="s">
        <v>35</v>
      </c>
      <c r="E28" s="35"/>
      <c r="F28" s="35"/>
      <c r="G28" s="35"/>
      <c r="H28" s="35"/>
      <c r="I28" s="35"/>
      <c r="J28" s="35"/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3"/>
      <c r="B29" s="124"/>
      <c r="C29" s="123"/>
      <c r="D29" s="123"/>
      <c r="E29" s="335" t="s">
        <v>1</v>
      </c>
      <c r="F29" s="335"/>
      <c r="G29" s="335"/>
      <c r="H29" s="33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6"/>
      <c r="E31" s="126"/>
      <c r="F31" s="126"/>
      <c r="G31" s="126"/>
      <c r="H31" s="126"/>
      <c r="I31" s="126"/>
      <c r="J31" s="126"/>
      <c r="K31" s="126"/>
      <c r="L31" s="5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7" t="s">
        <v>36</v>
      </c>
      <c r="E32" s="35"/>
      <c r="F32" s="35"/>
      <c r="G32" s="35"/>
      <c r="H32" s="35"/>
      <c r="I32" s="35"/>
      <c r="J32" s="128">
        <f>ROUND(J122, 2)</f>
        <v>0</v>
      </c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6"/>
      <c r="E33" s="126"/>
      <c r="F33" s="126"/>
      <c r="G33" s="126"/>
      <c r="H33" s="126"/>
      <c r="I33" s="126"/>
      <c r="J33" s="126"/>
      <c r="K33" s="126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9" t="s">
        <v>38</v>
      </c>
      <c r="G34" s="35"/>
      <c r="H34" s="35"/>
      <c r="I34" s="129" t="s">
        <v>37</v>
      </c>
      <c r="J34" s="129" t="s">
        <v>39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130" t="s">
        <v>40</v>
      </c>
      <c r="E35" s="121" t="s">
        <v>41</v>
      </c>
      <c r="F35" s="131">
        <f>ROUND((SUM(BE122:BE127)),  2)</f>
        <v>0</v>
      </c>
      <c r="G35" s="35"/>
      <c r="H35" s="35"/>
      <c r="I35" s="132">
        <v>0.21</v>
      </c>
      <c r="J35" s="131">
        <f>ROUND(((SUM(BE122:BE127))*I35),  2)</f>
        <v>0</v>
      </c>
      <c r="K35" s="35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1" t="s">
        <v>42</v>
      </c>
      <c r="F36" s="131">
        <f>ROUND((SUM(BF122:BF127)),  2)</f>
        <v>0</v>
      </c>
      <c r="G36" s="35"/>
      <c r="H36" s="35"/>
      <c r="I36" s="132">
        <v>0.15</v>
      </c>
      <c r="J36" s="131">
        <f>ROUND(((SUM(BF122:BF127))*I36),  2)</f>
        <v>0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1" t="s">
        <v>40</v>
      </c>
      <c r="E37" s="121" t="s">
        <v>43</v>
      </c>
      <c r="F37" s="131">
        <f>ROUND((SUM(BG122:BG127)),  2)</f>
        <v>0</v>
      </c>
      <c r="G37" s="35"/>
      <c r="H37" s="35"/>
      <c r="I37" s="132">
        <v>0.21</v>
      </c>
      <c r="J37" s="131">
        <f>0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1" t="s">
        <v>44</v>
      </c>
      <c r="F38" s="131">
        <f>ROUND((SUM(BH122:BH127)),  2)</f>
        <v>0</v>
      </c>
      <c r="G38" s="35"/>
      <c r="H38" s="35"/>
      <c r="I38" s="132">
        <v>0.15</v>
      </c>
      <c r="J38" s="131">
        <f>0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1" t="s">
        <v>45</v>
      </c>
      <c r="F39" s="131">
        <f>ROUND((SUM(BI122:BI127)),  2)</f>
        <v>0</v>
      </c>
      <c r="G39" s="35"/>
      <c r="H39" s="35"/>
      <c r="I39" s="132">
        <v>0</v>
      </c>
      <c r="J39" s="131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46</v>
      </c>
      <c r="E41" s="135"/>
      <c r="F41" s="135"/>
      <c r="G41" s="136" t="s">
        <v>47</v>
      </c>
      <c r="H41" s="137" t="s">
        <v>48</v>
      </c>
      <c r="I41" s="135"/>
      <c r="J41" s="138">
        <f>SUM(J32:J39)</f>
        <v>0</v>
      </c>
      <c r="K41" s="139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36" t="s">
        <v>137</v>
      </c>
      <c r="F87" s="338"/>
      <c r="G87" s="338"/>
      <c r="H87" s="338"/>
      <c r="I87" s="37"/>
      <c r="J87" s="37"/>
      <c r="K87" s="37"/>
      <c r="L87" s="5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138</v>
      </c>
      <c r="D88" s="37"/>
      <c r="E88" s="37"/>
      <c r="F88" s="37"/>
      <c r="G88" s="37"/>
      <c r="H88" s="37"/>
      <c r="I88" s="37"/>
      <c r="J88" s="37"/>
      <c r="K88" s="37"/>
      <c r="L88" s="5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30" customHeight="1">
      <c r="A89" s="35"/>
      <c r="B89" s="36"/>
      <c r="C89" s="37"/>
      <c r="D89" s="37"/>
      <c r="E89" s="288" t="str">
        <f>E11</f>
        <v>103 - SO101-103-Komunikace,chodníky,vjezdy na pozemky,parkoviště</v>
      </c>
      <c r="F89" s="338"/>
      <c r="G89" s="338"/>
      <c r="H89" s="338"/>
      <c r="I89" s="37"/>
      <c r="J89" s="37"/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Ústí nad Orlicí</v>
      </c>
      <c r="G91" s="37"/>
      <c r="H91" s="37"/>
      <c r="I91" s="30" t="s">
        <v>22</v>
      </c>
      <c r="J91" s="68" t="str">
        <f>IF(J14="","",J14)</f>
        <v>20. 2. 2023</v>
      </c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30" t="s">
        <v>30</v>
      </c>
      <c r="J93" s="33" t="str">
        <f>E23</f>
        <v>Ing. Pravec František</v>
      </c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33</v>
      </c>
      <c r="J94" s="33" t="str">
        <f>E26</f>
        <v>Kašparová Věra</v>
      </c>
      <c r="K94" s="37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1" t="s">
        <v>142</v>
      </c>
      <c r="D96" s="152"/>
      <c r="E96" s="152"/>
      <c r="F96" s="152"/>
      <c r="G96" s="152"/>
      <c r="H96" s="152"/>
      <c r="I96" s="152"/>
      <c r="J96" s="153" t="s">
        <v>143</v>
      </c>
      <c r="K96" s="152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4" t="s">
        <v>144</v>
      </c>
      <c r="D98" s="37"/>
      <c r="E98" s="37"/>
      <c r="F98" s="37"/>
      <c r="G98" s="37"/>
      <c r="H98" s="37"/>
      <c r="I98" s="37"/>
      <c r="J98" s="86">
        <f>J122</f>
        <v>0</v>
      </c>
      <c r="K98" s="37"/>
      <c r="L98" s="5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145</v>
      </c>
    </row>
    <row r="99" spans="1:47" s="9" customFormat="1" ht="24.95" customHeight="1">
      <c r="B99" s="155"/>
      <c r="C99" s="156"/>
      <c r="D99" s="157" t="s">
        <v>146</v>
      </c>
      <c r="E99" s="158"/>
      <c r="F99" s="158"/>
      <c r="G99" s="158"/>
      <c r="H99" s="158"/>
      <c r="I99" s="158"/>
      <c r="J99" s="159">
        <f>J123</f>
        <v>0</v>
      </c>
      <c r="K99" s="156"/>
      <c r="L99" s="160"/>
    </row>
    <row r="100" spans="1:47" s="10" customFormat="1" ht="19.899999999999999" customHeight="1">
      <c r="B100" s="161"/>
      <c r="C100" s="106"/>
      <c r="D100" s="162" t="s">
        <v>147</v>
      </c>
      <c r="E100" s="163"/>
      <c r="F100" s="163"/>
      <c r="G100" s="163"/>
      <c r="H100" s="163"/>
      <c r="I100" s="163"/>
      <c r="J100" s="164">
        <f>J124</f>
        <v>0</v>
      </c>
      <c r="K100" s="106"/>
      <c r="L100" s="165"/>
    </row>
    <row r="101" spans="1:47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3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s="2" customFormat="1" ht="6.95" customHeight="1">
      <c r="A102" s="35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47" s="2" customFormat="1" ht="6.95" customHeight="1">
      <c r="A106" s="35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24.95" customHeight="1">
      <c r="A107" s="35"/>
      <c r="B107" s="36"/>
      <c r="C107" s="24" t="s">
        <v>148</v>
      </c>
      <c r="D107" s="37"/>
      <c r="E107" s="37"/>
      <c r="F107" s="37"/>
      <c r="G107" s="37"/>
      <c r="H107" s="37"/>
      <c r="I107" s="37"/>
      <c r="J107" s="37"/>
      <c r="K107" s="37"/>
      <c r="L107" s="53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3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3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6.5" customHeight="1">
      <c r="A110" s="35"/>
      <c r="B110" s="36"/>
      <c r="C110" s="37"/>
      <c r="D110" s="37"/>
      <c r="E110" s="336" t="str">
        <f>E7</f>
        <v>Veřejná infrastruktura Obytná zóna - NOVÁ DUKLA</v>
      </c>
      <c r="F110" s="337"/>
      <c r="G110" s="337"/>
      <c r="H110" s="337"/>
      <c r="I110" s="37"/>
      <c r="J110" s="37"/>
      <c r="K110" s="37"/>
      <c r="L110" s="53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1" customFormat="1" ht="12" customHeight="1">
      <c r="B111" s="22"/>
      <c r="C111" s="30" t="s">
        <v>136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pans="1:47" s="2" customFormat="1" ht="16.5" customHeight="1">
      <c r="A112" s="35"/>
      <c r="B112" s="36"/>
      <c r="C112" s="37"/>
      <c r="D112" s="37"/>
      <c r="E112" s="336" t="s">
        <v>137</v>
      </c>
      <c r="F112" s="338"/>
      <c r="G112" s="338"/>
      <c r="H112" s="338"/>
      <c r="I112" s="37"/>
      <c r="J112" s="37"/>
      <c r="K112" s="37"/>
      <c r="L112" s="53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138</v>
      </c>
      <c r="D113" s="37"/>
      <c r="E113" s="37"/>
      <c r="F113" s="37"/>
      <c r="G113" s="37"/>
      <c r="H113" s="37"/>
      <c r="I113" s="37"/>
      <c r="J113" s="37"/>
      <c r="K113" s="37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30" customHeight="1">
      <c r="A114" s="35"/>
      <c r="B114" s="36"/>
      <c r="C114" s="37"/>
      <c r="D114" s="37"/>
      <c r="E114" s="288" t="str">
        <f>E11</f>
        <v>103 - SO101-103-Komunikace,chodníky,vjezdy na pozemky,parkoviště</v>
      </c>
      <c r="F114" s="338"/>
      <c r="G114" s="338"/>
      <c r="H114" s="338"/>
      <c r="I114" s="37"/>
      <c r="J114" s="37"/>
      <c r="K114" s="37"/>
      <c r="L114" s="53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3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F14</f>
        <v>Ústí nad Orlicí</v>
      </c>
      <c r="G116" s="37"/>
      <c r="H116" s="37"/>
      <c r="I116" s="30" t="s">
        <v>22</v>
      </c>
      <c r="J116" s="68" t="str">
        <f>IF(J14="","",J14)</f>
        <v>20. 2. 2023</v>
      </c>
      <c r="K116" s="37"/>
      <c r="L116" s="53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3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E17</f>
        <v xml:space="preserve"> </v>
      </c>
      <c r="G118" s="37"/>
      <c r="H118" s="37"/>
      <c r="I118" s="30" t="s">
        <v>30</v>
      </c>
      <c r="J118" s="33" t="str">
        <f>E23</f>
        <v>Ing. Pravec František</v>
      </c>
      <c r="K118" s="37"/>
      <c r="L118" s="53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28</v>
      </c>
      <c r="D119" s="37"/>
      <c r="E119" s="37"/>
      <c r="F119" s="28" t="str">
        <f>IF(E20="","",E20)</f>
        <v>Vyplň údaj</v>
      </c>
      <c r="G119" s="37"/>
      <c r="H119" s="37"/>
      <c r="I119" s="30" t="s">
        <v>33</v>
      </c>
      <c r="J119" s="33" t="str">
        <f>E26</f>
        <v>Kašparová Věra</v>
      </c>
      <c r="K119" s="37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6"/>
      <c r="B121" s="167"/>
      <c r="C121" s="168" t="s">
        <v>149</v>
      </c>
      <c r="D121" s="169" t="s">
        <v>61</v>
      </c>
      <c r="E121" s="169" t="s">
        <v>57</v>
      </c>
      <c r="F121" s="169" t="s">
        <v>58</v>
      </c>
      <c r="G121" s="169" t="s">
        <v>150</v>
      </c>
      <c r="H121" s="169" t="s">
        <v>151</v>
      </c>
      <c r="I121" s="169" t="s">
        <v>152</v>
      </c>
      <c r="J121" s="169" t="s">
        <v>143</v>
      </c>
      <c r="K121" s="170" t="s">
        <v>153</v>
      </c>
      <c r="L121" s="171"/>
      <c r="M121" s="77" t="s">
        <v>1</v>
      </c>
      <c r="N121" s="78" t="s">
        <v>40</v>
      </c>
      <c r="O121" s="78" t="s">
        <v>154</v>
      </c>
      <c r="P121" s="78" t="s">
        <v>155</v>
      </c>
      <c r="Q121" s="78" t="s">
        <v>156</v>
      </c>
      <c r="R121" s="78" t="s">
        <v>157</v>
      </c>
      <c r="S121" s="78" t="s">
        <v>158</v>
      </c>
      <c r="T121" s="79" t="s">
        <v>159</v>
      </c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</row>
    <row r="122" spans="1:65" s="2" customFormat="1" ht="22.9" customHeight="1">
      <c r="A122" s="35"/>
      <c r="B122" s="36"/>
      <c r="C122" s="84" t="s">
        <v>160</v>
      </c>
      <c r="D122" s="37"/>
      <c r="E122" s="37"/>
      <c r="F122" s="37"/>
      <c r="G122" s="37"/>
      <c r="H122" s="37"/>
      <c r="I122" s="37"/>
      <c r="J122" s="172">
        <f>BK122</f>
        <v>0</v>
      </c>
      <c r="K122" s="37"/>
      <c r="L122" s="40"/>
      <c r="M122" s="80"/>
      <c r="N122" s="173"/>
      <c r="O122" s="81"/>
      <c r="P122" s="174">
        <f>P123</f>
        <v>0</v>
      </c>
      <c r="Q122" s="81"/>
      <c r="R122" s="174">
        <f>R123</f>
        <v>0</v>
      </c>
      <c r="S122" s="81"/>
      <c r="T122" s="175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75</v>
      </c>
      <c r="AU122" s="18" t="s">
        <v>145</v>
      </c>
      <c r="BK122" s="176">
        <f>BK123</f>
        <v>0</v>
      </c>
    </row>
    <row r="123" spans="1:65" s="12" customFormat="1" ht="25.9" customHeight="1">
      <c r="B123" s="177"/>
      <c r="C123" s="178"/>
      <c r="D123" s="179" t="s">
        <v>75</v>
      </c>
      <c r="E123" s="180" t="s">
        <v>161</v>
      </c>
      <c r="F123" s="180" t="s">
        <v>162</v>
      </c>
      <c r="G123" s="178"/>
      <c r="H123" s="178"/>
      <c r="I123" s="181"/>
      <c r="J123" s="182">
        <f>BK123</f>
        <v>0</v>
      </c>
      <c r="K123" s="178"/>
      <c r="L123" s="183"/>
      <c r="M123" s="184"/>
      <c r="N123" s="185"/>
      <c r="O123" s="185"/>
      <c r="P123" s="186">
        <f>P124</f>
        <v>0</v>
      </c>
      <c r="Q123" s="185"/>
      <c r="R123" s="186">
        <f>R124</f>
        <v>0</v>
      </c>
      <c r="S123" s="185"/>
      <c r="T123" s="187">
        <f>T124</f>
        <v>0</v>
      </c>
      <c r="AR123" s="188" t="s">
        <v>83</v>
      </c>
      <c r="AT123" s="189" t="s">
        <v>75</v>
      </c>
      <c r="AU123" s="189" t="s">
        <v>76</v>
      </c>
      <c r="AY123" s="188" t="s">
        <v>163</v>
      </c>
      <c r="BK123" s="190">
        <f>BK124</f>
        <v>0</v>
      </c>
    </row>
    <row r="124" spans="1:65" s="12" customFormat="1" ht="22.9" customHeight="1">
      <c r="B124" s="177"/>
      <c r="C124" s="178"/>
      <c r="D124" s="179" t="s">
        <v>75</v>
      </c>
      <c r="E124" s="191" t="s">
        <v>119</v>
      </c>
      <c r="F124" s="191" t="s">
        <v>164</v>
      </c>
      <c r="G124" s="178"/>
      <c r="H124" s="178"/>
      <c r="I124" s="181"/>
      <c r="J124" s="192">
        <f>BK124</f>
        <v>0</v>
      </c>
      <c r="K124" s="178"/>
      <c r="L124" s="183"/>
      <c r="M124" s="184"/>
      <c r="N124" s="185"/>
      <c r="O124" s="185"/>
      <c r="P124" s="186">
        <f>SUM(P125:P127)</f>
        <v>0</v>
      </c>
      <c r="Q124" s="185"/>
      <c r="R124" s="186">
        <f>SUM(R125:R127)</f>
        <v>0</v>
      </c>
      <c r="S124" s="185"/>
      <c r="T124" s="187">
        <f>SUM(T125:T127)</f>
        <v>0</v>
      </c>
      <c r="AR124" s="188" t="s">
        <v>83</v>
      </c>
      <c r="AT124" s="189" t="s">
        <v>75</v>
      </c>
      <c r="AU124" s="189" t="s">
        <v>83</v>
      </c>
      <c r="AY124" s="188" t="s">
        <v>163</v>
      </c>
      <c r="BK124" s="190">
        <f>SUM(BK125:BK127)</f>
        <v>0</v>
      </c>
    </row>
    <row r="125" spans="1:65" s="2" customFormat="1" ht="24.2" customHeight="1">
      <c r="A125" s="35"/>
      <c r="B125" s="36"/>
      <c r="C125" s="193" t="s">
        <v>83</v>
      </c>
      <c r="D125" s="193" t="s">
        <v>165</v>
      </c>
      <c r="E125" s="194" t="s">
        <v>166</v>
      </c>
      <c r="F125" s="195" t="s">
        <v>81</v>
      </c>
      <c r="G125" s="196" t="s">
        <v>167</v>
      </c>
      <c r="H125" s="197">
        <v>1</v>
      </c>
      <c r="I125" s="198"/>
      <c r="J125" s="199">
        <f>ROUND(I125*H125,2)</f>
        <v>0</v>
      </c>
      <c r="K125" s="195" t="s">
        <v>1</v>
      </c>
      <c r="L125" s="40"/>
      <c r="M125" s="200" t="s">
        <v>1</v>
      </c>
      <c r="N125" s="201" t="s">
        <v>43</v>
      </c>
      <c r="O125" s="73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111</v>
      </c>
      <c r="AT125" s="204" t="s">
        <v>165</v>
      </c>
      <c r="AU125" s="204" t="s">
        <v>85</v>
      </c>
      <c r="AY125" s="18" t="s">
        <v>163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111</v>
      </c>
      <c r="BK125" s="205">
        <f>ROUND(I125*H125,2)</f>
        <v>0</v>
      </c>
      <c r="BL125" s="18" t="s">
        <v>111</v>
      </c>
      <c r="BM125" s="204" t="s">
        <v>168</v>
      </c>
    </row>
    <row r="126" spans="1:65" s="13" customFormat="1" ht="22.5">
      <c r="B126" s="206"/>
      <c r="C126" s="207"/>
      <c r="D126" s="208" t="s">
        <v>169</v>
      </c>
      <c r="E126" s="209" t="s">
        <v>1</v>
      </c>
      <c r="F126" s="210" t="s">
        <v>170</v>
      </c>
      <c r="G126" s="207"/>
      <c r="H126" s="209" t="s">
        <v>1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169</v>
      </c>
      <c r="AU126" s="216" t="s">
        <v>85</v>
      </c>
      <c r="AV126" s="13" t="s">
        <v>83</v>
      </c>
      <c r="AW126" s="13" t="s">
        <v>32</v>
      </c>
      <c r="AX126" s="13" t="s">
        <v>76</v>
      </c>
      <c r="AY126" s="216" t="s">
        <v>163</v>
      </c>
    </row>
    <row r="127" spans="1:65" s="14" customFormat="1" ht="11.25">
      <c r="B127" s="217"/>
      <c r="C127" s="218"/>
      <c r="D127" s="208" t="s">
        <v>169</v>
      </c>
      <c r="E127" s="219" t="s">
        <v>1</v>
      </c>
      <c r="F127" s="220" t="s">
        <v>83</v>
      </c>
      <c r="G127" s="218"/>
      <c r="H127" s="221">
        <v>1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169</v>
      </c>
      <c r="AU127" s="227" t="s">
        <v>85</v>
      </c>
      <c r="AV127" s="14" t="s">
        <v>85</v>
      </c>
      <c r="AW127" s="14" t="s">
        <v>32</v>
      </c>
      <c r="AX127" s="14" t="s">
        <v>83</v>
      </c>
      <c r="AY127" s="227" t="s">
        <v>163</v>
      </c>
    </row>
    <row r="128" spans="1:65" s="2" customFormat="1" ht="6.95" customHeight="1">
      <c r="A128" s="35"/>
      <c r="B128" s="56"/>
      <c r="C128" s="57"/>
      <c r="D128" s="57"/>
      <c r="E128" s="57"/>
      <c r="F128" s="57"/>
      <c r="G128" s="57"/>
      <c r="H128" s="57"/>
      <c r="I128" s="57"/>
      <c r="J128" s="57"/>
      <c r="K128" s="57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password="CC35" sheet="1" objects="1" scenarios="1" formatColumns="0" formatRows="0" autoFilter="0"/>
  <autoFilter ref="C121:K127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7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98</v>
      </c>
      <c r="AZ2" s="228" t="s">
        <v>171</v>
      </c>
      <c r="BA2" s="228" t="s">
        <v>1</v>
      </c>
      <c r="BB2" s="228" t="s">
        <v>1</v>
      </c>
      <c r="BC2" s="228" t="s">
        <v>172</v>
      </c>
      <c r="BD2" s="228" t="s">
        <v>85</v>
      </c>
    </row>
    <row r="3" spans="1:5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  <c r="AZ3" s="228" t="s">
        <v>173</v>
      </c>
      <c r="BA3" s="228" t="s">
        <v>174</v>
      </c>
      <c r="BB3" s="228" t="s">
        <v>1</v>
      </c>
      <c r="BC3" s="228" t="s">
        <v>175</v>
      </c>
      <c r="BD3" s="228" t="s">
        <v>85</v>
      </c>
    </row>
    <row r="4" spans="1:5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  <c r="AZ4" s="228" t="s">
        <v>176</v>
      </c>
      <c r="BA4" s="228" t="s">
        <v>1</v>
      </c>
      <c r="BB4" s="228" t="s">
        <v>1</v>
      </c>
      <c r="BC4" s="228" t="s">
        <v>177</v>
      </c>
      <c r="BD4" s="228" t="s">
        <v>85</v>
      </c>
    </row>
    <row r="5" spans="1:56" s="1" customFormat="1" ht="6.95" customHeight="1">
      <c r="B5" s="21"/>
      <c r="L5" s="21"/>
      <c r="AZ5" s="228" t="s">
        <v>178</v>
      </c>
      <c r="BA5" s="228" t="s">
        <v>1</v>
      </c>
      <c r="BB5" s="228" t="s">
        <v>1</v>
      </c>
      <c r="BC5" s="228" t="s">
        <v>179</v>
      </c>
      <c r="BD5" s="228" t="s">
        <v>85</v>
      </c>
    </row>
    <row r="6" spans="1:56" s="1" customFormat="1" ht="12" customHeight="1">
      <c r="B6" s="21"/>
      <c r="D6" s="121" t="s">
        <v>16</v>
      </c>
      <c r="L6" s="21"/>
      <c r="AZ6" s="228" t="s">
        <v>180</v>
      </c>
      <c r="BA6" s="228" t="s">
        <v>1</v>
      </c>
      <c r="BB6" s="228" t="s">
        <v>1</v>
      </c>
      <c r="BC6" s="228" t="s">
        <v>181</v>
      </c>
      <c r="BD6" s="228" t="s">
        <v>85</v>
      </c>
    </row>
    <row r="7" spans="1:5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  <c r="AZ7" s="228" t="s">
        <v>182</v>
      </c>
      <c r="BA7" s="228" t="s">
        <v>1</v>
      </c>
      <c r="BB7" s="228" t="s">
        <v>1</v>
      </c>
      <c r="BC7" s="228" t="s">
        <v>183</v>
      </c>
      <c r="BD7" s="228" t="s">
        <v>85</v>
      </c>
    </row>
    <row r="8" spans="1:56" ht="12.75">
      <c r="B8" s="21"/>
      <c r="D8" s="121" t="s">
        <v>136</v>
      </c>
      <c r="L8" s="21"/>
      <c r="AZ8" s="228" t="s">
        <v>184</v>
      </c>
      <c r="BA8" s="228" t="s">
        <v>1</v>
      </c>
      <c r="BB8" s="228" t="s">
        <v>1</v>
      </c>
      <c r="BC8" s="228" t="s">
        <v>185</v>
      </c>
      <c r="BD8" s="228" t="s">
        <v>85</v>
      </c>
    </row>
    <row r="9" spans="1:56" s="1" customFormat="1" ht="16.5" customHeight="1">
      <c r="B9" s="21"/>
      <c r="E9" s="329" t="s">
        <v>186</v>
      </c>
      <c r="F9" s="309"/>
      <c r="G9" s="309"/>
      <c r="H9" s="309"/>
      <c r="L9" s="21"/>
      <c r="AZ9" s="228" t="s">
        <v>187</v>
      </c>
      <c r="BA9" s="228" t="s">
        <v>1</v>
      </c>
      <c r="BB9" s="228" t="s">
        <v>1</v>
      </c>
      <c r="BC9" s="228" t="s">
        <v>188</v>
      </c>
      <c r="BD9" s="228" t="s">
        <v>85</v>
      </c>
    </row>
    <row r="10" spans="1:56" s="1" customFormat="1" ht="12" customHeight="1">
      <c r="B10" s="21"/>
      <c r="D10" s="121" t="s">
        <v>138</v>
      </c>
      <c r="L10" s="21"/>
      <c r="AZ10" s="228" t="s">
        <v>189</v>
      </c>
      <c r="BA10" s="228" t="s">
        <v>1</v>
      </c>
      <c r="BB10" s="228" t="s">
        <v>1</v>
      </c>
      <c r="BC10" s="228" t="s">
        <v>190</v>
      </c>
      <c r="BD10" s="228" t="s">
        <v>85</v>
      </c>
    </row>
    <row r="11" spans="1:56" s="2" customFormat="1" ht="16.5" customHeight="1">
      <c r="A11" s="35"/>
      <c r="B11" s="40"/>
      <c r="C11" s="35"/>
      <c r="D11" s="35"/>
      <c r="E11" s="339" t="s">
        <v>191</v>
      </c>
      <c r="F11" s="331"/>
      <c r="G11" s="331"/>
      <c r="H11" s="331"/>
      <c r="I11" s="35"/>
      <c r="J11" s="35"/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228" t="s">
        <v>192</v>
      </c>
      <c r="BA11" s="228" t="s">
        <v>1</v>
      </c>
      <c r="BB11" s="228" t="s">
        <v>1</v>
      </c>
      <c r="BC11" s="228" t="s">
        <v>193</v>
      </c>
      <c r="BD11" s="228" t="s">
        <v>85</v>
      </c>
    </row>
    <row r="12" spans="1:56" s="2" customFormat="1" ht="12" customHeight="1">
      <c r="A12" s="35"/>
      <c r="B12" s="40"/>
      <c r="C12" s="35"/>
      <c r="D12" s="121" t="s">
        <v>194</v>
      </c>
      <c r="E12" s="35"/>
      <c r="F12" s="35"/>
      <c r="G12" s="35"/>
      <c r="H12" s="35"/>
      <c r="I12" s="35"/>
      <c r="J12" s="35"/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228" t="s">
        <v>195</v>
      </c>
      <c r="BA12" s="228" t="s">
        <v>196</v>
      </c>
      <c r="BB12" s="228" t="s">
        <v>1</v>
      </c>
      <c r="BC12" s="228" t="s">
        <v>197</v>
      </c>
      <c r="BD12" s="228" t="s">
        <v>85</v>
      </c>
    </row>
    <row r="13" spans="1:56" s="2" customFormat="1" ht="16.5" customHeight="1">
      <c r="A13" s="35"/>
      <c r="B13" s="40"/>
      <c r="C13" s="35"/>
      <c r="D13" s="35"/>
      <c r="E13" s="332" t="s">
        <v>198</v>
      </c>
      <c r="F13" s="331"/>
      <c r="G13" s="331"/>
      <c r="H13" s="331"/>
      <c r="I13" s="35"/>
      <c r="J13" s="35"/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228" t="s">
        <v>199</v>
      </c>
      <c r="BA13" s="228" t="s">
        <v>1</v>
      </c>
      <c r="BB13" s="228" t="s">
        <v>1</v>
      </c>
      <c r="BC13" s="228" t="s">
        <v>193</v>
      </c>
      <c r="BD13" s="228" t="s">
        <v>85</v>
      </c>
    </row>
    <row r="14" spans="1:5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2" customHeight="1">
      <c r="A15" s="35"/>
      <c r="B15" s="40"/>
      <c r="C15" s="35"/>
      <c r="D15" s="121" t="s">
        <v>18</v>
      </c>
      <c r="E15" s="35"/>
      <c r="F15" s="112" t="s">
        <v>90</v>
      </c>
      <c r="G15" s="35"/>
      <c r="H15" s="35"/>
      <c r="I15" s="121" t="s">
        <v>19</v>
      </c>
      <c r="J15" s="112" t="s">
        <v>140</v>
      </c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2" customHeight="1">
      <c r="A16" s="35"/>
      <c r="B16" s="40"/>
      <c r="C16" s="35"/>
      <c r="D16" s="121" t="s">
        <v>20</v>
      </c>
      <c r="E16" s="35"/>
      <c r="F16" s="112" t="s">
        <v>21</v>
      </c>
      <c r="G16" s="35"/>
      <c r="H16" s="35"/>
      <c r="I16" s="121" t="s">
        <v>22</v>
      </c>
      <c r="J16" s="122" t="str">
        <f>'Rekapitulace stavby'!AN8</f>
        <v>20. 2. 2023</v>
      </c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1" t="s">
        <v>24</v>
      </c>
      <c r="E18" s="35"/>
      <c r="F18" s="35"/>
      <c r="G18" s="35"/>
      <c r="H18" s="35"/>
      <c r="I18" s="121" t="s">
        <v>25</v>
      </c>
      <c r="J18" s="112" t="str">
        <f>IF('Rekapitulace stavby'!AN10="","",'Rekapitulace stavby'!AN10)</f>
        <v/>
      </c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2" t="str">
        <f>IF('Rekapitulace stavby'!E11="","",'Rekapitulace stavby'!E11)</f>
        <v xml:space="preserve"> </v>
      </c>
      <c r="F19" s="35"/>
      <c r="G19" s="35"/>
      <c r="H19" s="35"/>
      <c r="I19" s="121" t="s">
        <v>27</v>
      </c>
      <c r="J19" s="112" t="str">
        <f>IF('Rekapitulace stavby'!AN11="","",'Rekapitulace stavby'!AN11)</f>
        <v/>
      </c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1" t="s">
        <v>28</v>
      </c>
      <c r="E21" s="35"/>
      <c r="F21" s="35"/>
      <c r="G21" s="35"/>
      <c r="H21" s="35"/>
      <c r="I21" s="121" t="s">
        <v>25</v>
      </c>
      <c r="J21" s="31" t="str">
        <f>'Rekapitulace stavby'!AN13</f>
        <v>Vyplň údaj</v>
      </c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33" t="str">
        <f>'Rekapitulace stavby'!E14</f>
        <v>Vyplň údaj</v>
      </c>
      <c r="F22" s="334"/>
      <c r="G22" s="334"/>
      <c r="H22" s="334"/>
      <c r="I22" s="121" t="s">
        <v>27</v>
      </c>
      <c r="J22" s="31" t="str">
        <f>'Rekapitulace stavby'!AN14</f>
        <v>Vyplň údaj</v>
      </c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1" t="s">
        <v>30</v>
      </c>
      <c r="E24" s="35"/>
      <c r="F24" s="35"/>
      <c r="G24" s="35"/>
      <c r="H24" s="35"/>
      <c r="I24" s="121" t="s">
        <v>25</v>
      </c>
      <c r="J24" s="112" t="s">
        <v>1</v>
      </c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2" t="s">
        <v>31</v>
      </c>
      <c r="F25" s="35"/>
      <c r="G25" s="35"/>
      <c r="H25" s="35"/>
      <c r="I25" s="121" t="s">
        <v>27</v>
      </c>
      <c r="J25" s="112" t="s">
        <v>1</v>
      </c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1" t="s">
        <v>33</v>
      </c>
      <c r="E27" s="35"/>
      <c r="F27" s="35"/>
      <c r="G27" s="35"/>
      <c r="H27" s="35"/>
      <c r="I27" s="121" t="s">
        <v>25</v>
      </c>
      <c r="J27" s="112" t="s">
        <v>1</v>
      </c>
      <c r="K27" s="35"/>
      <c r="L27" s="5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2" t="s">
        <v>34</v>
      </c>
      <c r="F28" s="35"/>
      <c r="G28" s="35"/>
      <c r="H28" s="35"/>
      <c r="I28" s="121" t="s">
        <v>27</v>
      </c>
      <c r="J28" s="112" t="s">
        <v>1</v>
      </c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1" t="s">
        <v>35</v>
      </c>
      <c r="E30" s="35"/>
      <c r="F30" s="35"/>
      <c r="G30" s="35"/>
      <c r="H30" s="35"/>
      <c r="I30" s="35"/>
      <c r="J30" s="35"/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3"/>
      <c r="B31" s="124"/>
      <c r="C31" s="123"/>
      <c r="D31" s="123"/>
      <c r="E31" s="335" t="s">
        <v>1</v>
      </c>
      <c r="F31" s="335"/>
      <c r="G31" s="335"/>
      <c r="H31" s="335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6"/>
      <c r="E33" s="126"/>
      <c r="F33" s="126"/>
      <c r="G33" s="126"/>
      <c r="H33" s="126"/>
      <c r="I33" s="126"/>
      <c r="J33" s="126"/>
      <c r="K33" s="126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7" t="s">
        <v>36</v>
      </c>
      <c r="E34" s="35"/>
      <c r="F34" s="35"/>
      <c r="G34" s="35"/>
      <c r="H34" s="35"/>
      <c r="I34" s="35"/>
      <c r="J34" s="128">
        <f>ROUND(J134, 2)</f>
        <v>0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6"/>
      <c r="E35" s="126"/>
      <c r="F35" s="126"/>
      <c r="G35" s="126"/>
      <c r="H35" s="126"/>
      <c r="I35" s="126"/>
      <c r="J35" s="126"/>
      <c r="K35" s="126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9" t="s">
        <v>38</v>
      </c>
      <c r="G36" s="35"/>
      <c r="H36" s="35"/>
      <c r="I36" s="129" t="s">
        <v>37</v>
      </c>
      <c r="J36" s="129" t="s">
        <v>39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130" t="s">
        <v>40</v>
      </c>
      <c r="E37" s="121" t="s">
        <v>41</v>
      </c>
      <c r="F37" s="131">
        <f>ROUND((SUM(BE134:BE374)),  2)</f>
        <v>0</v>
      </c>
      <c r="G37" s="35"/>
      <c r="H37" s="35"/>
      <c r="I37" s="132">
        <v>0.21</v>
      </c>
      <c r="J37" s="131">
        <f>ROUND(((SUM(BE134:BE374))*I37),  2)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1" t="s">
        <v>42</v>
      </c>
      <c r="F38" s="131">
        <f>ROUND((SUM(BF134:BF374)),  2)</f>
        <v>0</v>
      </c>
      <c r="G38" s="35"/>
      <c r="H38" s="35"/>
      <c r="I38" s="132">
        <v>0.15</v>
      </c>
      <c r="J38" s="131">
        <f>ROUND(((SUM(BF134:BF374))*I38),  2)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customHeight="1">
      <c r="A39" s="35"/>
      <c r="B39" s="40"/>
      <c r="C39" s="35"/>
      <c r="D39" s="121" t="s">
        <v>40</v>
      </c>
      <c r="E39" s="121" t="s">
        <v>43</v>
      </c>
      <c r="F39" s="131">
        <f>ROUND((SUM(BG134:BG374)),  2)</f>
        <v>0</v>
      </c>
      <c r="G39" s="35"/>
      <c r="H39" s="35"/>
      <c r="I39" s="132">
        <v>0.21</v>
      </c>
      <c r="J39" s="131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121" t="s">
        <v>44</v>
      </c>
      <c r="F40" s="131">
        <f>ROUND((SUM(BH134:BH374)),  2)</f>
        <v>0</v>
      </c>
      <c r="G40" s="35"/>
      <c r="H40" s="35"/>
      <c r="I40" s="132">
        <v>0.15</v>
      </c>
      <c r="J40" s="131">
        <f>0</f>
        <v>0</v>
      </c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1" t="s">
        <v>45</v>
      </c>
      <c r="F41" s="131">
        <f>ROUND((SUM(BI134:BI374)),  2)</f>
        <v>0</v>
      </c>
      <c r="G41" s="35"/>
      <c r="H41" s="35"/>
      <c r="I41" s="132">
        <v>0</v>
      </c>
      <c r="J41" s="131">
        <f>0</f>
        <v>0</v>
      </c>
      <c r="K41" s="35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3"/>
      <c r="D43" s="134" t="s">
        <v>46</v>
      </c>
      <c r="E43" s="135"/>
      <c r="F43" s="135"/>
      <c r="G43" s="136" t="s">
        <v>47</v>
      </c>
      <c r="H43" s="137" t="s">
        <v>48</v>
      </c>
      <c r="I43" s="135"/>
      <c r="J43" s="138">
        <f>SUM(J34:J41)</f>
        <v>0</v>
      </c>
      <c r="K43" s="139"/>
      <c r="L43" s="5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36" t="s">
        <v>186</v>
      </c>
      <c r="F87" s="294"/>
      <c r="G87" s="294"/>
      <c r="H87" s="294"/>
      <c r="I87" s="23"/>
      <c r="J87" s="23"/>
      <c r="K87" s="23"/>
      <c r="L87" s="21"/>
    </row>
    <row r="88" spans="1:31" s="1" customFormat="1" ht="12" customHeight="1">
      <c r="B88" s="22"/>
      <c r="C88" s="30" t="s">
        <v>138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40" t="s">
        <v>191</v>
      </c>
      <c r="F89" s="338"/>
      <c r="G89" s="338"/>
      <c r="H89" s="338"/>
      <c r="I89" s="37"/>
      <c r="J89" s="37"/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194</v>
      </c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88" t="str">
        <f>E13</f>
        <v>1.1 - Dešťová stoka DB-1</v>
      </c>
      <c r="F91" s="338"/>
      <c r="G91" s="338"/>
      <c r="H91" s="338"/>
      <c r="I91" s="37"/>
      <c r="J91" s="37"/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>Ústí nad Orlicí</v>
      </c>
      <c r="G93" s="37"/>
      <c r="H93" s="37"/>
      <c r="I93" s="30" t="s">
        <v>22</v>
      </c>
      <c r="J93" s="68" t="str">
        <f>IF(J16="","",J16)</f>
        <v>20. 2. 2023</v>
      </c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 xml:space="preserve"> </v>
      </c>
      <c r="G95" s="37"/>
      <c r="H95" s="37"/>
      <c r="I95" s="30" t="s">
        <v>30</v>
      </c>
      <c r="J95" s="33" t="str">
        <f>E25</f>
        <v>Ing. Pravec František</v>
      </c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28</v>
      </c>
      <c r="D96" s="37"/>
      <c r="E96" s="37"/>
      <c r="F96" s="28" t="str">
        <f>IF(E22="","",E22)</f>
        <v>Vyplň údaj</v>
      </c>
      <c r="G96" s="37"/>
      <c r="H96" s="37"/>
      <c r="I96" s="30" t="s">
        <v>33</v>
      </c>
      <c r="J96" s="33" t="str">
        <f>E28</f>
        <v>Kašparová Věra</v>
      </c>
      <c r="K96" s="37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1" t="s">
        <v>142</v>
      </c>
      <c r="D98" s="152"/>
      <c r="E98" s="152"/>
      <c r="F98" s="152"/>
      <c r="G98" s="152"/>
      <c r="H98" s="152"/>
      <c r="I98" s="152"/>
      <c r="J98" s="153" t="s">
        <v>143</v>
      </c>
      <c r="K98" s="152"/>
      <c r="L98" s="5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3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4" t="s">
        <v>144</v>
      </c>
      <c r="D100" s="37"/>
      <c r="E100" s="37"/>
      <c r="F100" s="37"/>
      <c r="G100" s="37"/>
      <c r="H100" s="37"/>
      <c r="I100" s="37"/>
      <c r="J100" s="86">
        <f>J134</f>
        <v>0</v>
      </c>
      <c r="K100" s="37"/>
      <c r="L100" s="53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145</v>
      </c>
    </row>
    <row r="101" spans="1:47" s="9" customFormat="1" ht="24.95" customHeight="1">
      <c r="B101" s="155"/>
      <c r="C101" s="156"/>
      <c r="D101" s="157" t="s">
        <v>146</v>
      </c>
      <c r="E101" s="158"/>
      <c r="F101" s="158"/>
      <c r="G101" s="158"/>
      <c r="H101" s="158"/>
      <c r="I101" s="158"/>
      <c r="J101" s="159">
        <f>J135</f>
        <v>0</v>
      </c>
      <c r="K101" s="156"/>
      <c r="L101" s="160"/>
    </row>
    <row r="102" spans="1:47" s="10" customFormat="1" ht="19.899999999999999" customHeight="1">
      <c r="B102" s="161"/>
      <c r="C102" s="106"/>
      <c r="D102" s="162" t="s">
        <v>200</v>
      </c>
      <c r="E102" s="163"/>
      <c r="F102" s="163"/>
      <c r="G102" s="163"/>
      <c r="H102" s="163"/>
      <c r="I102" s="163"/>
      <c r="J102" s="164">
        <f>J136</f>
        <v>0</v>
      </c>
      <c r="K102" s="106"/>
      <c r="L102" s="165"/>
    </row>
    <row r="103" spans="1:47" s="10" customFormat="1" ht="19.899999999999999" customHeight="1">
      <c r="B103" s="161"/>
      <c r="C103" s="106"/>
      <c r="D103" s="162" t="s">
        <v>201</v>
      </c>
      <c r="E103" s="163"/>
      <c r="F103" s="163"/>
      <c r="G103" s="163"/>
      <c r="H103" s="163"/>
      <c r="I103" s="163"/>
      <c r="J103" s="164">
        <f>J224</f>
        <v>0</v>
      </c>
      <c r="K103" s="106"/>
      <c r="L103" s="165"/>
    </row>
    <row r="104" spans="1:47" s="10" customFormat="1" ht="19.899999999999999" customHeight="1">
      <c r="B104" s="161"/>
      <c r="C104" s="106"/>
      <c r="D104" s="162" t="s">
        <v>202</v>
      </c>
      <c r="E104" s="163"/>
      <c r="F104" s="163"/>
      <c r="G104" s="163"/>
      <c r="H104" s="163"/>
      <c r="I104" s="163"/>
      <c r="J104" s="164">
        <f>J229</f>
        <v>0</v>
      </c>
      <c r="K104" s="106"/>
      <c r="L104" s="165"/>
    </row>
    <row r="105" spans="1:47" s="10" customFormat="1" ht="19.899999999999999" customHeight="1">
      <c r="B105" s="161"/>
      <c r="C105" s="106"/>
      <c r="D105" s="162" t="s">
        <v>147</v>
      </c>
      <c r="E105" s="163"/>
      <c r="F105" s="163"/>
      <c r="G105" s="163"/>
      <c r="H105" s="163"/>
      <c r="I105" s="163"/>
      <c r="J105" s="164">
        <f>J251</f>
        <v>0</v>
      </c>
      <c r="K105" s="106"/>
      <c r="L105" s="165"/>
    </row>
    <row r="106" spans="1:47" s="10" customFormat="1" ht="19.899999999999999" customHeight="1">
      <c r="B106" s="161"/>
      <c r="C106" s="106"/>
      <c r="D106" s="162" t="s">
        <v>203</v>
      </c>
      <c r="E106" s="163"/>
      <c r="F106" s="163"/>
      <c r="G106" s="163"/>
      <c r="H106" s="163"/>
      <c r="I106" s="163"/>
      <c r="J106" s="164">
        <f>J255</f>
        <v>0</v>
      </c>
      <c r="K106" s="106"/>
      <c r="L106" s="165"/>
    </row>
    <row r="107" spans="1:47" s="10" customFormat="1" ht="19.899999999999999" customHeight="1">
      <c r="B107" s="161"/>
      <c r="C107" s="106"/>
      <c r="D107" s="162" t="s">
        <v>204</v>
      </c>
      <c r="E107" s="163"/>
      <c r="F107" s="163"/>
      <c r="G107" s="163"/>
      <c r="H107" s="163"/>
      <c r="I107" s="163"/>
      <c r="J107" s="164">
        <f>J342</f>
        <v>0</v>
      </c>
      <c r="K107" s="106"/>
      <c r="L107" s="165"/>
    </row>
    <row r="108" spans="1:47" s="10" customFormat="1" ht="19.899999999999999" customHeight="1">
      <c r="B108" s="161"/>
      <c r="C108" s="106"/>
      <c r="D108" s="162" t="s">
        <v>205</v>
      </c>
      <c r="E108" s="163"/>
      <c r="F108" s="163"/>
      <c r="G108" s="163"/>
      <c r="H108" s="163"/>
      <c r="I108" s="163"/>
      <c r="J108" s="164">
        <f>J353</f>
        <v>0</v>
      </c>
      <c r="K108" s="106"/>
      <c r="L108" s="165"/>
    </row>
    <row r="109" spans="1:47" s="10" customFormat="1" ht="19.899999999999999" customHeight="1">
      <c r="B109" s="161"/>
      <c r="C109" s="106"/>
      <c r="D109" s="162" t="s">
        <v>206</v>
      </c>
      <c r="E109" s="163"/>
      <c r="F109" s="163"/>
      <c r="G109" s="163"/>
      <c r="H109" s="163"/>
      <c r="I109" s="163"/>
      <c r="J109" s="164">
        <f>J356</f>
        <v>0</v>
      </c>
      <c r="K109" s="106"/>
      <c r="L109" s="165"/>
    </row>
    <row r="110" spans="1:47" s="10" customFormat="1" ht="19.899999999999999" customHeight="1">
      <c r="B110" s="161"/>
      <c r="C110" s="106"/>
      <c r="D110" s="162" t="s">
        <v>207</v>
      </c>
      <c r="E110" s="163"/>
      <c r="F110" s="163"/>
      <c r="G110" s="163"/>
      <c r="H110" s="163"/>
      <c r="I110" s="163"/>
      <c r="J110" s="164">
        <f>J372</f>
        <v>0</v>
      </c>
      <c r="K110" s="106"/>
      <c r="L110" s="165"/>
    </row>
    <row r="111" spans="1:47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3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3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3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148</v>
      </c>
      <c r="D117" s="37"/>
      <c r="E117" s="37"/>
      <c r="F117" s="37"/>
      <c r="G117" s="37"/>
      <c r="H117" s="37"/>
      <c r="I117" s="37"/>
      <c r="J117" s="37"/>
      <c r="K117" s="37"/>
      <c r="L117" s="53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3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37"/>
      <c r="J119" s="37"/>
      <c r="K119" s="37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36" t="str">
        <f>E7</f>
        <v>Veřejná infrastruktura Obytná zóna - NOVÁ DUKLA</v>
      </c>
      <c r="F120" s="337"/>
      <c r="G120" s="337"/>
      <c r="H120" s="337"/>
      <c r="I120" s="37"/>
      <c r="J120" s="37"/>
      <c r="K120" s="37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1" customFormat="1" ht="12" customHeight="1">
      <c r="B121" s="22"/>
      <c r="C121" s="30" t="s">
        <v>136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pans="1:31" s="1" customFormat="1" ht="16.5" customHeight="1">
      <c r="B122" s="22"/>
      <c r="C122" s="23"/>
      <c r="D122" s="23"/>
      <c r="E122" s="336" t="s">
        <v>186</v>
      </c>
      <c r="F122" s="294"/>
      <c r="G122" s="294"/>
      <c r="H122" s="294"/>
      <c r="I122" s="23"/>
      <c r="J122" s="23"/>
      <c r="K122" s="23"/>
      <c r="L122" s="21"/>
    </row>
    <row r="123" spans="1:31" s="1" customFormat="1" ht="12" customHeight="1">
      <c r="B123" s="22"/>
      <c r="C123" s="30" t="s">
        <v>138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pans="1:31" s="2" customFormat="1" ht="16.5" customHeight="1">
      <c r="A124" s="35"/>
      <c r="B124" s="36"/>
      <c r="C124" s="37"/>
      <c r="D124" s="37"/>
      <c r="E124" s="340" t="s">
        <v>191</v>
      </c>
      <c r="F124" s="338"/>
      <c r="G124" s="338"/>
      <c r="H124" s="338"/>
      <c r="I124" s="37"/>
      <c r="J124" s="37"/>
      <c r="K124" s="37"/>
      <c r="L124" s="53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194</v>
      </c>
      <c r="D125" s="37"/>
      <c r="E125" s="37"/>
      <c r="F125" s="37"/>
      <c r="G125" s="37"/>
      <c r="H125" s="37"/>
      <c r="I125" s="37"/>
      <c r="J125" s="37"/>
      <c r="K125" s="37"/>
      <c r="L125" s="53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>
      <c r="A126" s="35"/>
      <c r="B126" s="36"/>
      <c r="C126" s="37"/>
      <c r="D126" s="37"/>
      <c r="E126" s="288" t="str">
        <f>E13</f>
        <v>1.1 - Dešťová stoka DB-1</v>
      </c>
      <c r="F126" s="338"/>
      <c r="G126" s="338"/>
      <c r="H126" s="338"/>
      <c r="I126" s="37"/>
      <c r="J126" s="37"/>
      <c r="K126" s="37"/>
      <c r="L126" s="53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3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20</v>
      </c>
      <c r="D128" s="37"/>
      <c r="E128" s="37"/>
      <c r="F128" s="28" t="str">
        <f>F16</f>
        <v>Ústí nad Orlicí</v>
      </c>
      <c r="G128" s="37"/>
      <c r="H128" s="37"/>
      <c r="I128" s="30" t="s">
        <v>22</v>
      </c>
      <c r="J128" s="68" t="str">
        <f>IF(J16="","",J16)</f>
        <v>20. 2. 2023</v>
      </c>
      <c r="K128" s="37"/>
      <c r="L128" s="53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3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24</v>
      </c>
      <c r="D130" s="37"/>
      <c r="E130" s="37"/>
      <c r="F130" s="28" t="str">
        <f>E19</f>
        <v xml:space="preserve"> </v>
      </c>
      <c r="G130" s="37"/>
      <c r="H130" s="37"/>
      <c r="I130" s="30" t="s">
        <v>30</v>
      </c>
      <c r="J130" s="33" t="str">
        <f>E25</f>
        <v>Ing. Pravec František</v>
      </c>
      <c r="K130" s="37"/>
      <c r="L130" s="53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30" t="s">
        <v>28</v>
      </c>
      <c r="D131" s="37"/>
      <c r="E131" s="37"/>
      <c r="F131" s="28" t="str">
        <f>IF(E22="","",E22)</f>
        <v>Vyplň údaj</v>
      </c>
      <c r="G131" s="37"/>
      <c r="H131" s="37"/>
      <c r="I131" s="30" t="s">
        <v>33</v>
      </c>
      <c r="J131" s="33" t="str">
        <f>E28</f>
        <v>Kašparová Věra</v>
      </c>
      <c r="K131" s="37"/>
      <c r="L131" s="53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0.3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3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11" customFormat="1" ht="29.25" customHeight="1">
      <c r="A133" s="166"/>
      <c r="B133" s="167"/>
      <c r="C133" s="168" t="s">
        <v>149</v>
      </c>
      <c r="D133" s="169" t="s">
        <v>61</v>
      </c>
      <c r="E133" s="169" t="s">
        <v>57</v>
      </c>
      <c r="F133" s="169" t="s">
        <v>58</v>
      </c>
      <c r="G133" s="169" t="s">
        <v>150</v>
      </c>
      <c r="H133" s="169" t="s">
        <v>151</v>
      </c>
      <c r="I133" s="169" t="s">
        <v>152</v>
      </c>
      <c r="J133" s="169" t="s">
        <v>143</v>
      </c>
      <c r="K133" s="170" t="s">
        <v>153</v>
      </c>
      <c r="L133" s="171"/>
      <c r="M133" s="77" t="s">
        <v>1</v>
      </c>
      <c r="N133" s="78" t="s">
        <v>40</v>
      </c>
      <c r="O133" s="78" t="s">
        <v>154</v>
      </c>
      <c r="P133" s="78" t="s">
        <v>155</v>
      </c>
      <c r="Q133" s="78" t="s">
        <v>156</v>
      </c>
      <c r="R133" s="78" t="s">
        <v>157</v>
      </c>
      <c r="S133" s="78" t="s">
        <v>158</v>
      </c>
      <c r="T133" s="79" t="s">
        <v>159</v>
      </c>
      <c r="U133" s="166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/>
    </row>
    <row r="134" spans="1:65" s="2" customFormat="1" ht="22.9" customHeight="1">
      <c r="A134" s="35"/>
      <c r="B134" s="36"/>
      <c r="C134" s="84" t="s">
        <v>160</v>
      </c>
      <c r="D134" s="37"/>
      <c r="E134" s="37"/>
      <c r="F134" s="37"/>
      <c r="G134" s="37"/>
      <c r="H134" s="37"/>
      <c r="I134" s="37"/>
      <c r="J134" s="172">
        <f>BK134</f>
        <v>0</v>
      </c>
      <c r="K134" s="37"/>
      <c r="L134" s="40"/>
      <c r="M134" s="80"/>
      <c r="N134" s="173"/>
      <c r="O134" s="81"/>
      <c r="P134" s="174">
        <f>P135</f>
        <v>0</v>
      </c>
      <c r="Q134" s="81"/>
      <c r="R134" s="174">
        <f>R135</f>
        <v>30.598812379999998</v>
      </c>
      <c r="S134" s="81"/>
      <c r="T134" s="175">
        <f>T135</f>
        <v>0.31229999999999997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75</v>
      </c>
      <c r="AU134" s="18" t="s">
        <v>145</v>
      </c>
      <c r="BK134" s="176">
        <f>BK135</f>
        <v>0</v>
      </c>
    </row>
    <row r="135" spans="1:65" s="12" customFormat="1" ht="25.9" customHeight="1">
      <c r="B135" s="177"/>
      <c r="C135" s="178"/>
      <c r="D135" s="179" t="s">
        <v>75</v>
      </c>
      <c r="E135" s="180" t="s">
        <v>161</v>
      </c>
      <c r="F135" s="180" t="s">
        <v>162</v>
      </c>
      <c r="G135" s="178"/>
      <c r="H135" s="178"/>
      <c r="I135" s="181"/>
      <c r="J135" s="182">
        <f>BK135</f>
        <v>0</v>
      </c>
      <c r="K135" s="178"/>
      <c r="L135" s="183"/>
      <c r="M135" s="184"/>
      <c r="N135" s="185"/>
      <c r="O135" s="185"/>
      <c r="P135" s="186">
        <f>P136+P224+P229+P251+P255+P342+P353+P356+P372</f>
        <v>0</v>
      </c>
      <c r="Q135" s="185"/>
      <c r="R135" s="186">
        <f>R136+R224+R229+R251+R255+R342+R353+R356+R372</f>
        <v>30.598812379999998</v>
      </c>
      <c r="S135" s="185"/>
      <c r="T135" s="187">
        <f>T136+T224+T229+T251+T255+T342+T353+T356+T372</f>
        <v>0.31229999999999997</v>
      </c>
      <c r="AR135" s="188" t="s">
        <v>83</v>
      </c>
      <c r="AT135" s="189" t="s">
        <v>75</v>
      </c>
      <c r="AU135" s="189" t="s">
        <v>76</v>
      </c>
      <c r="AY135" s="188" t="s">
        <v>163</v>
      </c>
      <c r="BK135" s="190">
        <f>BK136+BK224+BK229+BK251+BK255+BK342+BK353+BK356+BK372</f>
        <v>0</v>
      </c>
    </row>
    <row r="136" spans="1:65" s="12" customFormat="1" ht="22.9" customHeight="1">
      <c r="B136" s="177"/>
      <c r="C136" s="178"/>
      <c r="D136" s="179" t="s">
        <v>75</v>
      </c>
      <c r="E136" s="191" t="s">
        <v>83</v>
      </c>
      <c r="F136" s="191" t="s">
        <v>208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SUM(P137:P223)</f>
        <v>0</v>
      </c>
      <c r="Q136" s="185"/>
      <c r="R136" s="186">
        <f>SUM(R137:R223)</f>
        <v>0.46664600000000001</v>
      </c>
      <c r="S136" s="185"/>
      <c r="T136" s="187">
        <f>SUM(T137:T223)</f>
        <v>0.28709999999999997</v>
      </c>
      <c r="AR136" s="188" t="s">
        <v>83</v>
      </c>
      <c r="AT136" s="189" t="s">
        <v>75</v>
      </c>
      <c r="AU136" s="189" t="s">
        <v>83</v>
      </c>
      <c r="AY136" s="188" t="s">
        <v>163</v>
      </c>
      <c r="BK136" s="190">
        <f>SUM(BK137:BK223)</f>
        <v>0</v>
      </c>
    </row>
    <row r="137" spans="1:65" s="2" customFormat="1" ht="24.2" customHeight="1">
      <c r="A137" s="35"/>
      <c r="B137" s="36"/>
      <c r="C137" s="193" t="s">
        <v>83</v>
      </c>
      <c r="D137" s="193" t="s">
        <v>165</v>
      </c>
      <c r="E137" s="194" t="s">
        <v>209</v>
      </c>
      <c r="F137" s="195" t="s">
        <v>210</v>
      </c>
      <c r="G137" s="196" t="s">
        <v>211</v>
      </c>
      <c r="H137" s="197">
        <v>0.99</v>
      </c>
      <c r="I137" s="198"/>
      <c r="J137" s="199">
        <f>ROUND(I137*H137,2)</f>
        <v>0</v>
      </c>
      <c r="K137" s="195" t="s">
        <v>212</v>
      </c>
      <c r="L137" s="40"/>
      <c r="M137" s="200" t="s">
        <v>1</v>
      </c>
      <c r="N137" s="201" t="s">
        <v>43</v>
      </c>
      <c r="O137" s="73"/>
      <c r="P137" s="202">
        <f>O137*H137</f>
        <v>0</v>
      </c>
      <c r="Q137" s="202">
        <v>0</v>
      </c>
      <c r="R137" s="202">
        <f>Q137*H137</f>
        <v>0</v>
      </c>
      <c r="S137" s="202">
        <v>0.28999999999999998</v>
      </c>
      <c r="T137" s="203">
        <f>S137*H137</f>
        <v>0.28709999999999997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111</v>
      </c>
      <c r="AT137" s="204" t="s">
        <v>165</v>
      </c>
      <c r="AU137" s="204" t="s">
        <v>85</v>
      </c>
      <c r="AY137" s="18" t="s">
        <v>163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111</v>
      </c>
      <c r="BK137" s="205">
        <f>ROUND(I137*H137,2)</f>
        <v>0</v>
      </c>
      <c r="BL137" s="18" t="s">
        <v>111</v>
      </c>
      <c r="BM137" s="204" t="s">
        <v>213</v>
      </c>
    </row>
    <row r="138" spans="1:65" s="13" customFormat="1" ht="11.25">
      <c r="B138" s="206"/>
      <c r="C138" s="207"/>
      <c r="D138" s="208" t="s">
        <v>169</v>
      </c>
      <c r="E138" s="209" t="s">
        <v>1</v>
      </c>
      <c r="F138" s="210" t="s">
        <v>214</v>
      </c>
      <c r="G138" s="207"/>
      <c r="H138" s="209" t="s">
        <v>1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169</v>
      </c>
      <c r="AU138" s="216" t="s">
        <v>85</v>
      </c>
      <c r="AV138" s="13" t="s">
        <v>83</v>
      </c>
      <c r="AW138" s="13" t="s">
        <v>32</v>
      </c>
      <c r="AX138" s="13" t="s">
        <v>76</v>
      </c>
      <c r="AY138" s="216" t="s">
        <v>163</v>
      </c>
    </row>
    <row r="139" spans="1:65" s="14" customFormat="1" ht="11.25">
      <c r="B139" s="217"/>
      <c r="C139" s="218"/>
      <c r="D139" s="208" t="s">
        <v>169</v>
      </c>
      <c r="E139" s="219" t="s">
        <v>1</v>
      </c>
      <c r="F139" s="220" t="s">
        <v>215</v>
      </c>
      <c r="G139" s="218"/>
      <c r="H139" s="221">
        <v>0.99</v>
      </c>
      <c r="I139" s="222"/>
      <c r="J139" s="218"/>
      <c r="K139" s="218"/>
      <c r="L139" s="223"/>
      <c r="M139" s="229"/>
      <c r="N139" s="230"/>
      <c r="O139" s="230"/>
      <c r="P139" s="230"/>
      <c r="Q139" s="230"/>
      <c r="R139" s="230"/>
      <c r="S139" s="230"/>
      <c r="T139" s="231"/>
      <c r="AT139" s="227" t="s">
        <v>169</v>
      </c>
      <c r="AU139" s="227" t="s">
        <v>85</v>
      </c>
      <c r="AV139" s="14" t="s">
        <v>85</v>
      </c>
      <c r="AW139" s="14" t="s">
        <v>32</v>
      </c>
      <c r="AX139" s="14" t="s">
        <v>83</v>
      </c>
      <c r="AY139" s="227" t="s">
        <v>163</v>
      </c>
    </row>
    <row r="140" spans="1:65" s="2" customFormat="1" ht="24.2" customHeight="1">
      <c r="A140" s="35"/>
      <c r="B140" s="36"/>
      <c r="C140" s="193" t="s">
        <v>85</v>
      </c>
      <c r="D140" s="193" t="s">
        <v>165</v>
      </c>
      <c r="E140" s="194" t="s">
        <v>216</v>
      </c>
      <c r="F140" s="195" t="s">
        <v>217</v>
      </c>
      <c r="G140" s="196" t="s">
        <v>218</v>
      </c>
      <c r="H140" s="197">
        <v>94</v>
      </c>
      <c r="I140" s="198"/>
      <c r="J140" s="199">
        <f>ROUND(I140*H140,2)</f>
        <v>0</v>
      </c>
      <c r="K140" s="195" t="s">
        <v>212</v>
      </c>
      <c r="L140" s="40"/>
      <c r="M140" s="200" t="s">
        <v>1</v>
      </c>
      <c r="N140" s="201" t="s">
        <v>43</v>
      </c>
      <c r="O140" s="73"/>
      <c r="P140" s="202">
        <f>O140*H140</f>
        <v>0</v>
      </c>
      <c r="Q140" s="202">
        <v>3.0000000000000001E-5</v>
      </c>
      <c r="R140" s="202">
        <f>Q140*H140</f>
        <v>2.82E-3</v>
      </c>
      <c r="S140" s="202">
        <v>0</v>
      </c>
      <c r="T140" s="20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111</v>
      </c>
      <c r="AT140" s="204" t="s">
        <v>165</v>
      </c>
      <c r="AU140" s="204" t="s">
        <v>85</v>
      </c>
      <c r="AY140" s="18" t="s">
        <v>163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111</v>
      </c>
      <c r="BK140" s="205">
        <f>ROUND(I140*H140,2)</f>
        <v>0</v>
      </c>
      <c r="BL140" s="18" t="s">
        <v>111</v>
      </c>
      <c r="BM140" s="204" t="s">
        <v>219</v>
      </c>
    </row>
    <row r="141" spans="1:65" s="13" customFormat="1" ht="11.25">
      <c r="B141" s="206"/>
      <c r="C141" s="207"/>
      <c r="D141" s="208" t="s">
        <v>169</v>
      </c>
      <c r="E141" s="209" t="s">
        <v>1</v>
      </c>
      <c r="F141" s="210" t="s">
        <v>220</v>
      </c>
      <c r="G141" s="207"/>
      <c r="H141" s="209" t="s">
        <v>1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169</v>
      </c>
      <c r="AU141" s="216" t="s">
        <v>85</v>
      </c>
      <c r="AV141" s="13" t="s">
        <v>83</v>
      </c>
      <c r="AW141" s="13" t="s">
        <v>32</v>
      </c>
      <c r="AX141" s="13" t="s">
        <v>76</v>
      </c>
      <c r="AY141" s="216" t="s">
        <v>163</v>
      </c>
    </row>
    <row r="142" spans="1:65" s="14" customFormat="1" ht="11.25">
      <c r="B142" s="217"/>
      <c r="C142" s="218"/>
      <c r="D142" s="208" t="s">
        <v>169</v>
      </c>
      <c r="E142" s="219" t="s">
        <v>1</v>
      </c>
      <c r="F142" s="220" t="s">
        <v>221</v>
      </c>
      <c r="G142" s="218"/>
      <c r="H142" s="221">
        <v>94</v>
      </c>
      <c r="I142" s="222"/>
      <c r="J142" s="218"/>
      <c r="K142" s="218"/>
      <c r="L142" s="223"/>
      <c r="M142" s="229"/>
      <c r="N142" s="230"/>
      <c r="O142" s="230"/>
      <c r="P142" s="230"/>
      <c r="Q142" s="230"/>
      <c r="R142" s="230"/>
      <c r="S142" s="230"/>
      <c r="T142" s="231"/>
      <c r="AT142" s="227" t="s">
        <v>169</v>
      </c>
      <c r="AU142" s="227" t="s">
        <v>85</v>
      </c>
      <c r="AV142" s="14" t="s">
        <v>85</v>
      </c>
      <c r="AW142" s="14" t="s">
        <v>32</v>
      </c>
      <c r="AX142" s="14" t="s">
        <v>83</v>
      </c>
      <c r="AY142" s="227" t="s">
        <v>163</v>
      </c>
    </row>
    <row r="143" spans="1:65" s="2" customFormat="1" ht="24.2" customHeight="1">
      <c r="A143" s="35"/>
      <c r="B143" s="36"/>
      <c r="C143" s="193" t="s">
        <v>97</v>
      </c>
      <c r="D143" s="193" t="s">
        <v>165</v>
      </c>
      <c r="E143" s="194" t="s">
        <v>222</v>
      </c>
      <c r="F143" s="195" t="s">
        <v>223</v>
      </c>
      <c r="G143" s="196" t="s">
        <v>224</v>
      </c>
      <c r="H143" s="197">
        <v>9.4</v>
      </c>
      <c r="I143" s="198"/>
      <c r="J143" s="199">
        <f>ROUND(I143*H143,2)</f>
        <v>0</v>
      </c>
      <c r="K143" s="195" t="s">
        <v>212</v>
      </c>
      <c r="L143" s="40"/>
      <c r="M143" s="200" t="s">
        <v>1</v>
      </c>
      <c r="N143" s="201" t="s">
        <v>43</v>
      </c>
      <c r="O143" s="73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111</v>
      </c>
      <c r="AT143" s="204" t="s">
        <v>165</v>
      </c>
      <c r="AU143" s="204" t="s">
        <v>85</v>
      </c>
      <c r="AY143" s="18" t="s">
        <v>163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8" t="s">
        <v>111</v>
      </c>
      <c r="BK143" s="205">
        <f>ROUND(I143*H143,2)</f>
        <v>0</v>
      </c>
      <c r="BL143" s="18" t="s">
        <v>111</v>
      </c>
      <c r="BM143" s="204" t="s">
        <v>225</v>
      </c>
    </row>
    <row r="144" spans="1:65" s="13" customFormat="1" ht="11.25">
      <c r="B144" s="206"/>
      <c r="C144" s="207"/>
      <c r="D144" s="208" t="s">
        <v>169</v>
      </c>
      <c r="E144" s="209" t="s">
        <v>1</v>
      </c>
      <c r="F144" s="210" t="s">
        <v>220</v>
      </c>
      <c r="G144" s="207"/>
      <c r="H144" s="209" t="s">
        <v>1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169</v>
      </c>
      <c r="AU144" s="216" t="s">
        <v>85</v>
      </c>
      <c r="AV144" s="13" t="s">
        <v>83</v>
      </c>
      <c r="AW144" s="13" t="s">
        <v>32</v>
      </c>
      <c r="AX144" s="13" t="s">
        <v>76</v>
      </c>
      <c r="AY144" s="216" t="s">
        <v>163</v>
      </c>
    </row>
    <row r="145" spans="1:65" s="14" customFormat="1" ht="11.25">
      <c r="B145" s="217"/>
      <c r="C145" s="218"/>
      <c r="D145" s="208" t="s">
        <v>169</v>
      </c>
      <c r="E145" s="219" t="s">
        <v>1</v>
      </c>
      <c r="F145" s="220" t="s">
        <v>226</v>
      </c>
      <c r="G145" s="218"/>
      <c r="H145" s="221">
        <v>9.4</v>
      </c>
      <c r="I145" s="222"/>
      <c r="J145" s="218"/>
      <c r="K145" s="218"/>
      <c r="L145" s="223"/>
      <c r="M145" s="229"/>
      <c r="N145" s="230"/>
      <c r="O145" s="230"/>
      <c r="P145" s="230"/>
      <c r="Q145" s="230"/>
      <c r="R145" s="230"/>
      <c r="S145" s="230"/>
      <c r="T145" s="231"/>
      <c r="AT145" s="227" t="s">
        <v>169</v>
      </c>
      <c r="AU145" s="227" t="s">
        <v>85</v>
      </c>
      <c r="AV145" s="14" t="s">
        <v>85</v>
      </c>
      <c r="AW145" s="14" t="s">
        <v>32</v>
      </c>
      <c r="AX145" s="14" t="s">
        <v>83</v>
      </c>
      <c r="AY145" s="227" t="s">
        <v>163</v>
      </c>
    </row>
    <row r="146" spans="1:65" s="2" customFormat="1" ht="33" customHeight="1">
      <c r="A146" s="35"/>
      <c r="B146" s="36"/>
      <c r="C146" s="193" t="s">
        <v>111</v>
      </c>
      <c r="D146" s="193" t="s">
        <v>165</v>
      </c>
      <c r="E146" s="194" t="s">
        <v>227</v>
      </c>
      <c r="F146" s="195" t="s">
        <v>228</v>
      </c>
      <c r="G146" s="196" t="s">
        <v>229</v>
      </c>
      <c r="H146" s="197">
        <v>383.99400000000003</v>
      </c>
      <c r="I146" s="198"/>
      <c r="J146" s="199">
        <f>ROUND(I146*H146,2)</f>
        <v>0</v>
      </c>
      <c r="K146" s="195" t="s">
        <v>212</v>
      </c>
      <c r="L146" s="40"/>
      <c r="M146" s="200" t="s">
        <v>1</v>
      </c>
      <c r="N146" s="201" t="s">
        <v>43</v>
      </c>
      <c r="O146" s="73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4" t="s">
        <v>111</v>
      </c>
      <c r="AT146" s="204" t="s">
        <v>165</v>
      </c>
      <c r="AU146" s="204" t="s">
        <v>85</v>
      </c>
      <c r="AY146" s="18" t="s">
        <v>163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8" t="s">
        <v>111</v>
      </c>
      <c r="BK146" s="205">
        <f>ROUND(I146*H146,2)</f>
        <v>0</v>
      </c>
      <c r="BL146" s="18" t="s">
        <v>111</v>
      </c>
      <c r="BM146" s="204" t="s">
        <v>230</v>
      </c>
    </row>
    <row r="147" spans="1:65" s="13" customFormat="1" ht="11.25">
      <c r="B147" s="206"/>
      <c r="C147" s="207"/>
      <c r="D147" s="208" t="s">
        <v>169</v>
      </c>
      <c r="E147" s="209" t="s">
        <v>1</v>
      </c>
      <c r="F147" s="210" t="s">
        <v>220</v>
      </c>
      <c r="G147" s="207"/>
      <c r="H147" s="209" t="s">
        <v>1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169</v>
      </c>
      <c r="AU147" s="216" t="s">
        <v>85</v>
      </c>
      <c r="AV147" s="13" t="s">
        <v>83</v>
      </c>
      <c r="AW147" s="13" t="s">
        <v>32</v>
      </c>
      <c r="AX147" s="13" t="s">
        <v>76</v>
      </c>
      <c r="AY147" s="216" t="s">
        <v>163</v>
      </c>
    </row>
    <row r="148" spans="1:65" s="13" customFormat="1" ht="11.25">
      <c r="B148" s="206"/>
      <c r="C148" s="207"/>
      <c r="D148" s="208" t="s">
        <v>169</v>
      </c>
      <c r="E148" s="209" t="s">
        <v>1</v>
      </c>
      <c r="F148" s="210" t="s">
        <v>231</v>
      </c>
      <c r="G148" s="207"/>
      <c r="H148" s="209" t="s">
        <v>1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169</v>
      </c>
      <c r="AU148" s="216" t="s">
        <v>85</v>
      </c>
      <c r="AV148" s="13" t="s">
        <v>83</v>
      </c>
      <c r="AW148" s="13" t="s">
        <v>32</v>
      </c>
      <c r="AX148" s="13" t="s">
        <v>76</v>
      </c>
      <c r="AY148" s="216" t="s">
        <v>163</v>
      </c>
    </row>
    <row r="149" spans="1:65" s="14" customFormat="1" ht="11.25">
      <c r="B149" s="217"/>
      <c r="C149" s="218"/>
      <c r="D149" s="208" t="s">
        <v>169</v>
      </c>
      <c r="E149" s="219" t="s">
        <v>1</v>
      </c>
      <c r="F149" s="220" t="s">
        <v>232</v>
      </c>
      <c r="G149" s="218"/>
      <c r="H149" s="221">
        <v>462.18</v>
      </c>
      <c r="I149" s="222"/>
      <c r="J149" s="218"/>
      <c r="K149" s="218"/>
      <c r="L149" s="223"/>
      <c r="M149" s="229"/>
      <c r="N149" s="230"/>
      <c r="O149" s="230"/>
      <c r="P149" s="230"/>
      <c r="Q149" s="230"/>
      <c r="R149" s="230"/>
      <c r="S149" s="230"/>
      <c r="T149" s="231"/>
      <c r="AT149" s="227" t="s">
        <v>169</v>
      </c>
      <c r="AU149" s="227" t="s">
        <v>85</v>
      </c>
      <c r="AV149" s="14" t="s">
        <v>85</v>
      </c>
      <c r="AW149" s="14" t="s">
        <v>32</v>
      </c>
      <c r="AX149" s="14" t="s">
        <v>76</v>
      </c>
      <c r="AY149" s="227" t="s">
        <v>163</v>
      </c>
    </row>
    <row r="150" spans="1:65" s="13" customFormat="1" ht="11.25">
      <c r="B150" s="206"/>
      <c r="C150" s="207"/>
      <c r="D150" s="208" t="s">
        <v>169</v>
      </c>
      <c r="E150" s="209" t="s">
        <v>1</v>
      </c>
      <c r="F150" s="210" t="s">
        <v>233</v>
      </c>
      <c r="G150" s="207"/>
      <c r="H150" s="209" t="s">
        <v>1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169</v>
      </c>
      <c r="AU150" s="216" t="s">
        <v>85</v>
      </c>
      <c r="AV150" s="13" t="s">
        <v>83</v>
      </c>
      <c r="AW150" s="13" t="s">
        <v>32</v>
      </c>
      <c r="AX150" s="13" t="s">
        <v>76</v>
      </c>
      <c r="AY150" s="216" t="s">
        <v>163</v>
      </c>
    </row>
    <row r="151" spans="1:65" s="14" customFormat="1" ht="11.25">
      <c r="B151" s="217"/>
      <c r="C151" s="218"/>
      <c r="D151" s="208" t="s">
        <v>169</v>
      </c>
      <c r="E151" s="219" t="s">
        <v>1</v>
      </c>
      <c r="F151" s="220" t="s">
        <v>234</v>
      </c>
      <c r="G151" s="218"/>
      <c r="H151" s="221">
        <v>18.13</v>
      </c>
      <c r="I151" s="222"/>
      <c r="J151" s="218"/>
      <c r="K151" s="218"/>
      <c r="L151" s="223"/>
      <c r="M151" s="229"/>
      <c r="N151" s="230"/>
      <c r="O151" s="230"/>
      <c r="P151" s="230"/>
      <c r="Q151" s="230"/>
      <c r="R151" s="230"/>
      <c r="S151" s="230"/>
      <c r="T151" s="231"/>
      <c r="AT151" s="227" t="s">
        <v>169</v>
      </c>
      <c r="AU151" s="227" t="s">
        <v>85</v>
      </c>
      <c r="AV151" s="14" t="s">
        <v>85</v>
      </c>
      <c r="AW151" s="14" t="s">
        <v>32</v>
      </c>
      <c r="AX151" s="14" t="s">
        <v>76</v>
      </c>
      <c r="AY151" s="227" t="s">
        <v>163</v>
      </c>
    </row>
    <row r="152" spans="1:65" s="14" customFormat="1" ht="11.25">
      <c r="B152" s="217"/>
      <c r="C152" s="218"/>
      <c r="D152" s="208" t="s">
        <v>169</v>
      </c>
      <c r="E152" s="219" t="s">
        <v>1</v>
      </c>
      <c r="F152" s="220" t="s">
        <v>235</v>
      </c>
      <c r="G152" s="218"/>
      <c r="H152" s="221">
        <v>12.788</v>
      </c>
      <c r="I152" s="222"/>
      <c r="J152" s="218"/>
      <c r="K152" s="218"/>
      <c r="L152" s="223"/>
      <c r="M152" s="229"/>
      <c r="N152" s="230"/>
      <c r="O152" s="230"/>
      <c r="P152" s="230"/>
      <c r="Q152" s="230"/>
      <c r="R152" s="230"/>
      <c r="S152" s="230"/>
      <c r="T152" s="231"/>
      <c r="AT152" s="227" t="s">
        <v>169</v>
      </c>
      <c r="AU152" s="227" t="s">
        <v>85</v>
      </c>
      <c r="AV152" s="14" t="s">
        <v>85</v>
      </c>
      <c r="AW152" s="14" t="s">
        <v>32</v>
      </c>
      <c r="AX152" s="14" t="s">
        <v>76</v>
      </c>
      <c r="AY152" s="227" t="s">
        <v>163</v>
      </c>
    </row>
    <row r="153" spans="1:65" s="14" customFormat="1" ht="11.25">
      <c r="B153" s="217"/>
      <c r="C153" s="218"/>
      <c r="D153" s="208" t="s">
        <v>169</v>
      </c>
      <c r="E153" s="219" t="s">
        <v>1</v>
      </c>
      <c r="F153" s="220" t="s">
        <v>236</v>
      </c>
      <c r="G153" s="218"/>
      <c r="H153" s="221">
        <v>-0.19800000000000001</v>
      </c>
      <c r="I153" s="222"/>
      <c r="J153" s="218"/>
      <c r="K153" s="218"/>
      <c r="L153" s="223"/>
      <c r="M153" s="229"/>
      <c r="N153" s="230"/>
      <c r="O153" s="230"/>
      <c r="P153" s="230"/>
      <c r="Q153" s="230"/>
      <c r="R153" s="230"/>
      <c r="S153" s="230"/>
      <c r="T153" s="231"/>
      <c r="AT153" s="227" t="s">
        <v>169</v>
      </c>
      <c r="AU153" s="227" t="s">
        <v>85</v>
      </c>
      <c r="AV153" s="14" t="s">
        <v>85</v>
      </c>
      <c r="AW153" s="14" t="s">
        <v>32</v>
      </c>
      <c r="AX153" s="14" t="s">
        <v>76</v>
      </c>
      <c r="AY153" s="227" t="s">
        <v>163</v>
      </c>
    </row>
    <row r="154" spans="1:65" s="14" customFormat="1" ht="11.25">
      <c r="B154" s="217"/>
      <c r="C154" s="218"/>
      <c r="D154" s="208" t="s">
        <v>169</v>
      </c>
      <c r="E154" s="219" t="s">
        <v>1</v>
      </c>
      <c r="F154" s="220" t="s">
        <v>237</v>
      </c>
      <c r="G154" s="218"/>
      <c r="H154" s="221">
        <v>-76.233999999999995</v>
      </c>
      <c r="I154" s="222"/>
      <c r="J154" s="218"/>
      <c r="K154" s="218"/>
      <c r="L154" s="223"/>
      <c r="M154" s="229"/>
      <c r="N154" s="230"/>
      <c r="O154" s="230"/>
      <c r="P154" s="230"/>
      <c r="Q154" s="230"/>
      <c r="R154" s="230"/>
      <c r="S154" s="230"/>
      <c r="T154" s="231"/>
      <c r="AT154" s="227" t="s">
        <v>169</v>
      </c>
      <c r="AU154" s="227" t="s">
        <v>85</v>
      </c>
      <c r="AV154" s="14" t="s">
        <v>85</v>
      </c>
      <c r="AW154" s="14" t="s">
        <v>32</v>
      </c>
      <c r="AX154" s="14" t="s">
        <v>76</v>
      </c>
      <c r="AY154" s="227" t="s">
        <v>163</v>
      </c>
    </row>
    <row r="155" spans="1:65" s="14" customFormat="1" ht="11.25">
      <c r="B155" s="217"/>
      <c r="C155" s="218"/>
      <c r="D155" s="208" t="s">
        <v>169</v>
      </c>
      <c r="E155" s="219" t="s">
        <v>1</v>
      </c>
      <c r="F155" s="220" t="s">
        <v>238</v>
      </c>
      <c r="G155" s="218"/>
      <c r="H155" s="221">
        <v>-32.671999999999997</v>
      </c>
      <c r="I155" s="222"/>
      <c r="J155" s="218"/>
      <c r="K155" s="218"/>
      <c r="L155" s="223"/>
      <c r="M155" s="229"/>
      <c r="N155" s="230"/>
      <c r="O155" s="230"/>
      <c r="P155" s="230"/>
      <c r="Q155" s="230"/>
      <c r="R155" s="230"/>
      <c r="S155" s="230"/>
      <c r="T155" s="231"/>
      <c r="AT155" s="227" t="s">
        <v>169</v>
      </c>
      <c r="AU155" s="227" t="s">
        <v>85</v>
      </c>
      <c r="AV155" s="14" t="s">
        <v>85</v>
      </c>
      <c r="AW155" s="14" t="s">
        <v>32</v>
      </c>
      <c r="AX155" s="14" t="s">
        <v>76</v>
      </c>
      <c r="AY155" s="227" t="s">
        <v>163</v>
      </c>
    </row>
    <row r="156" spans="1:65" s="15" customFormat="1" ht="11.25">
      <c r="B156" s="232"/>
      <c r="C156" s="233"/>
      <c r="D156" s="208" t="s">
        <v>169</v>
      </c>
      <c r="E156" s="234" t="s">
        <v>199</v>
      </c>
      <c r="F156" s="235" t="s">
        <v>196</v>
      </c>
      <c r="G156" s="233"/>
      <c r="H156" s="236">
        <v>383.99400000000003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169</v>
      </c>
      <c r="AU156" s="242" t="s">
        <v>85</v>
      </c>
      <c r="AV156" s="15" t="s">
        <v>111</v>
      </c>
      <c r="AW156" s="15" t="s">
        <v>32</v>
      </c>
      <c r="AX156" s="15" t="s">
        <v>76</v>
      </c>
      <c r="AY156" s="242" t="s">
        <v>163</v>
      </c>
    </row>
    <row r="157" spans="1:65" s="14" customFormat="1" ht="11.25">
      <c r="B157" s="217"/>
      <c r="C157" s="218"/>
      <c r="D157" s="208" t="s">
        <v>169</v>
      </c>
      <c r="E157" s="219" t="s">
        <v>1</v>
      </c>
      <c r="F157" s="220" t="s">
        <v>239</v>
      </c>
      <c r="G157" s="218"/>
      <c r="H157" s="221">
        <v>383.99400000000003</v>
      </c>
      <c r="I157" s="222"/>
      <c r="J157" s="218"/>
      <c r="K157" s="218"/>
      <c r="L157" s="223"/>
      <c r="M157" s="229"/>
      <c r="N157" s="230"/>
      <c r="O157" s="230"/>
      <c r="P157" s="230"/>
      <c r="Q157" s="230"/>
      <c r="R157" s="230"/>
      <c r="S157" s="230"/>
      <c r="T157" s="231"/>
      <c r="AT157" s="227" t="s">
        <v>169</v>
      </c>
      <c r="AU157" s="227" t="s">
        <v>85</v>
      </c>
      <c r="AV157" s="14" t="s">
        <v>85</v>
      </c>
      <c r="AW157" s="14" t="s">
        <v>32</v>
      </c>
      <c r="AX157" s="14" t="s">
        <v>83</v>
      </c>
      <c r="AY157" s="227" t="s">
        <v>163</v>
      </c>
    </row>
    <row r="158" spans="1:65" s="2" customFormat="1" ht="21.75" customHeight="1">
      <c r="A158" s="35"/>
      <c r="B158" s="36"/>
      <c r="C158" s="193" t="s">
        <v>119</v>
      </c>
      <c r="D158" s="193" t="s">
        <v>165</v>
      </c>
      <c r="E158" s="194" t="s">
        <v>240</v>
      </c>
      <c r="F158" s="195" t="s">
        <v>241</v>
      </c>
      <c r="G158" s="196" t="s">
        <v>211</v>
      </c>
      <c r="H158" s="197">
        <v>799.7</v>
      </c>
      <c r="I158" s="198"/>
      <c r="J158" s="199">
        <f>ROUND(I158*H158,2)</f>
        <v>0</v>
      </c>
      <c r="K158" s="195" t="s">
        <v>212</v>
      </c>
      <c r="L158" s="40"/>
      <c r="M158" s="200" t="s">
        <v>1</v>
      </c>
      <c r="N158" s="201" t="s">
        <v>43</v>
      </c>
      <c r="O158" s="73"/>
      <c r="P158" s="202">
        <f>O158*H158</f>
        <v>0</v>
      </c>
      <c r="Q158" s="202">
        <v>5.8E-4</v>
      </c>
      <c r="R158" s="202">
        <f>Q158*H158</f>
        <v>0.46382600000000002</v>
      </c>
      <c r="S158" s="202">
        <v>0</v>
      </c>
      <c r="T158" s="20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4" t="s">
        <v>111</v>
      </c>
      <c r="AT158" s="204" t="s">
        <v>165</v>
      </c>
      <c r="AU158" s="204" t="s">
        <v>85</v>
      </c>
      <c r="AY158" s="18" t="s">
        <v>163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8" t="s">
        <v>111</v>
      </c>
      <c r="BK158" s="205">
        <f>ROUND(I158*H158,2)</f>
        <v>0</v>
      </c>
      <c r="BL158" s="18" t="s">
        <v>111</v>
      </c>
      <c r="BM158" s="204" t="s">
        <v>242</v>
      </c>
    </row>
    <row r="159" spans="1:65" s="13" customFormat="1" ht="11.25">
      <c r="B159" s="206"/>
      <c r="C159" s="207"/>
      <c r="D159" s="208" t="s">
        <v>169</v>
      </c>
      <c r="E159" s="209" t="s">
        <v>1</v>
      </c>
      <c r="F159" s="210" t="s">
        <v>220</v>
      </c>
      <c r="G159" s="207"/>
      <c r="H159" s="209" t="s">
        <v>1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169</v>
      </c>
      <c r="AU159" s="216" t="s">
        <v>85</v>
      </c>
      <c r="AV159" s="13" t="s">
        <v>83</v>
      </c>
      <c r="AW159" s="13" t="s">
        <v>32</v>
      </c>
      <c r="AX159" s="13" t="s">
        <v>76</v>
      </c>
      <c r="AY159" s="216" t="s">
        <v>163</v>
      </c>
    </row>
    <row r="160" spans="1:65" s="13" customFormat="1" ht="11.25">
      <c r="B160" s="206"/>
      <c r="C160" s="207"/>
      <c r="D160" s="208" t="s">
        <v>169</v>
      </c>
      <c r="E160" s="209" t="s">
        <v>1</v>
      </c>
      <c r="F160" s="210" t="s">
        <v>231</v>
      </c>
      <c r="G160" s="207"/>
      <c r="H160" s="209" t="s">
        <v>1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169</v>
      </c>
      <c r="AU160" s="216" t="s">
        <v>85</v>
      </c>
      <c r="AV160" s="13" t="s">
        <v>83</v>
      </c>
      <c r="AW160" s="13" t="s">
        <v>32</v>
      </c>
      <c r="AX160" s="13" t="s">
        <v>76</v>
      </c>
      <c r="AY160" s="216" t="s">
        <v>163</v>
      </c>
    </row>
    <row r="161" spans="1:65" s="14" customFormat="1" ht="11.25">
      <c r="B161" s="217"/>
      <c r="C161" s="218"/>
      <c r="D161" s="208" t="s">
        <v>169</v>
      </c>
      <c r="E161" s="219" t="s">
        <v>1</v>
      </c>
      <c r="F161" s="220" t="s">
        <v>243</v>
      </c>
      <c r="G161" s="218"/>
      <c r="H161" s="221">
        <v>799.7</v>
      </c>
      <c r="I161" s="222"/>
      <c r="J161" s="218"/>
      <c r="K161" s="218"/>
      <c r="L161" s="223"/>
      <c r="M161" s="229"/>
      <c r="N161" s="230"/>
      <c r="O161" s="230"/>
      <c r="P161" s="230"/>
      <c r="Q161" s="230"/>
      <c r="R161" s="230"/>
      <c r="S161" s="230"/>
      <c r="T161" s="231"/>
      <c r="AT161" s="227" t="s">
        <v>169</v>
      </c>
      <c r="AU161" s="227" t="s">
        <v>85</v>
      </c>
      <c r="AV161" s="14" t="s">
        <v>85</v>
      </c>
      <c r="AW161" s="14" t="s">
        <v>32</v>
      </c>
      <c r="AX161" s="14" t="s">
        <v>76</v>
      </c>
      <c r="AY161" s="227" t="s">
        <v>163</v>
      </c>
    </row>
    <row r="162" spans="1:65" s="15" customFormat="1" ht="11.25">
      <c r="B162" s="232"/>
      <c r="C162" s="233"/>
      <c r="D162" s="208" t="s">
        <v>169</v>
      </c>
      <c r="E162" s="234" t="s">
        <v>178</v>
      </c>
      <c r="F162" s="235" t="s">
        <v>196</v>
      </c>
      <c r="G162" s="233"/>
      <c r="H162" s="236">
        <v>799.7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169</v>
      </c>
      <c r="AU162" s="242" t="s">
        <v>85</v>
      </c>
      <c r="AV162" s="15" t="s">
        <v>111</v>
      </c>
      <c r="AW162" s="15" t="s">
        <v>32</v>
      </c>
      <c r="AX162" s="15" t="s">
        <v>83</v>
      </c>
      <c r="AY162" s="242" t="s">
        <v>163</v>
      </c>
    </row>
    <row r="163" spans="1:65" s="2" customFormat="1" ht="21.75" customHeight="1">
      <c r="A163" s="35"/>
      <c r="B163" s="36"/>
      <c r="C163" s="193" t="s">
        <v>244</v>
      </c>
      <c r="D163" s="193" t="s">
        <v>165</v>
      </c>
      <c r="E163" s="194" t="s">
        <v>245</v>
      </c>
      <c r="F163" s="195" t="s">
        <v>246</v>
      </c>
      <c r="G163" s="196" t="s">
        <v>211</v>
      </c>
      <c r="H163" s="197">
        <v>799.7</v>
      </c>
      <c r="I163" s="198"/>
      <c r="J163" s="199">
        <f>ROUND(I163*H163,2)</f>
        <v>0</v>
      </c>
      <c r="K163" s="195" t="s">
        <v>212</v>
      </c>
      <c r="L163" s="40"/>
      <c r="M163" s="200" t="s">
        <v>1</v>
      </c>
      <c r="N163" s="201" t="s">
        <v>43</v>
      </c>
      <c r="O163" s="73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4" t="s">
        <v>111</v>
      </c>
      <c r="AT163" s="204" t="s">
        <v>165</v>
      </c>
      <c r="AU163" s="204" t="s">
        <v>85</v>
      </c>
      <c r="AY163" s="18" t="s">
        <v>163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8" t="s">
        <v>111</v>
      </c>
      <c r="BK163" s="205">
        <f>ROUND(I163*H163,2)</f>
        <v>0</v>
      </c>
      <c r="BL163" s="18" t="s">
        <v>111</v>
      </c>
      <c r="BM163" s="204" t="s">
        <v>247</v>
      </c>
    </row>
    <row r="164" spans="1:65" s="14" customFormat="1" ht="11.25">
      <c r="B164" s="217"/>
      <c r="C164" s="218"/>
      <c r="D164" s="208" t="s">
        <v>169</v>
      </c>
      <c r="E164" s="219" t="s">
        <v>1</v>
      </c>
      <c r="F164" s="220" t="s">
        <v>178</v>
      </c>
      <c r="G164" s="218"/>
      <c r="H164" s="221">
        <v>799.7</v>
      </c>
      <c r="I164" s="222"/>
      <c r="J164" s="218"/>
      <c r="K164" s="218"/>
      <c r="L164" s="223"/>
      <c r="M164" s="229"/>
      <c r="N164" s="230"/>
      <c r="O164" s="230"/>
      <c r="P164" s="230"/>
      <c r="Q164" s="230"/>
      <c r="R164" s="230"/>
      <c r="S164" s="230"/>
      <c r="T164" s="231"/>
      <c r="AT164" s="227" t="s">
        <v>169</v>
      </c>
      <c r="AU164" s="227" t="s">
        <v>85</v>
      </c>
      <c r="AV164" s="14" t="s">
        <v>85</v>
      </c>
      <c r="AW164" s="14" t="s">
        <v>32</v>
      </c>
      <c r="AX164" s="14" t="s">
        <v>83</v>
      </c>
      <c r="AY164" s="227" t="s">
        <v>163</v>
      </c>
    </row>
    <row r="165" spans="1:65" s="2" customFormat="1" ht="37.9" customHeight="1">
      <c r="A165" s="35"/>
      <c r="B165" s="36"/>
      <c r="C165" s="193" t="s">
        <v>248</v>
      </c>
      <c r="D165" s="193" t="s">
        <v>165</v>
      </c>
      <c r="E165" s="194" t="s">
        <v>249</v>
      </c>
      <c r="F165" s="195" t="s">
        <v>250</v>
      </c>
      <c r="G165" s="196" t="s">
        <v>229</v>
      </c>
      <c r="H165" s="197">
        <v>383.99400000000003</v>
      </c>
      <c r="I165" s="198"/>
      <c r="J165" s="199">
        <f>ROUND(I165*H165,2)</f>
        <v>0</v>
      </c>
      <c r="K165" s="195" t="s">
        <v>212</v>
      </c>
      <c r="L165" s="40"/>
      <c r="M165" s="200" t="s">
        <v>1</v>
      </c>
      <c r="N165" s="201" t="s">
        <v>43</v>
      </c>
      <c r="O165" s="73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4" t="s">
        <v>111</v>
      </c>
      <c r="AT165" s="204" t="s">
        <v>165</v>
      </c>
      <c r="AU165" s="204" t="s">
        <v>85</v>
      </c>
      <c r="AY165" s="18" t="s">
        <v>163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8" t="s">
        <v>111</v>
      </c>
      <c r="BK165" s="205">
        <f>ROUND(I165*H165,2)</f>
        <v>0</v>
      </c>
      <c r="BL165" s="18" t="s">
        <v>111</v>
      </c>
      <c r="BM165" s="204" t="s">
        <v>251</v>
      </c>
    </row>
    <row r="166" spans="1:65" s="13" customFormat="1" ht="11.25">
      <c r="B166" s="206"/>
      <c r="C166" s="207"/>
      <c r="D166" s="208" t="s">
        <v>169</v>
      </c>
      <c r="E166" s="209" t="s">
        <v>1</v>
      </c>
      <c r="F166" s="210" t="s">
        <v>252</v>
      </c>
      <c r="G166" s="207"/>
      <c r="H166" s="209" t="s">
        <v>1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169</v>
      </c>
      <c r="AU166" s="216" t="s">
        <v>85</v>
      </c>
      <c r="AV166" s="13" t="s">
        <v>83</v>
      </c>
      <c r="AW166" s="13" t="s">
        <v>32</v>
      </c>
      <c r="AX166" s="13" t="s">
        <v>76</v>
      </c>
      <c r="AY166" s="216" t="s">
        <v>163</v>
      </c>
    </row>
    <row r="167" spans="1:65" s="14" customFormat="1" ht="11.25">
      <c r="B167" s="217"/>
      <c r="C167" s="218"/>
      <c r="D167" s="208" t="s">
        <v>169</v>
      </c>
      <c r="E167" s="219" t="s">
        <v>1</v>
      </c>
      <c r="F167" s="220" t="s">
        <v>192</v>
      </c>
      <c r="G167" s="218"/>
      <c r="H167" s="221">
        <v>383.99400000000003</v>
      </c>
      <c r="I167" s="222"/>
      <c r="J167" s="218"/>
      <c r="K167" s="218"/>
      <c r="L167" s="223"/>
      <c r="M167" s="229"/>
      <c r="N167" s="230"/>
      <c r="O167" s="230"/>
      <c r="P167" s="230"/>
      <c r="Q167" s="230"/>
      <c r="R167" s="230"/>
      <c r="S167" s="230"/>
      <c r="T167" s="231"/>
      <c r="AT167" s="227" t="s">
        <v>169</v>
      </c>
      <c r="AU167" s="227" t="s">
        <v>85</v>
      </c>
      <c r="AV167" s="14" t="s">
        <v>85</v>
      </c>
      <c r="AW167" s="14" t="s">
        <v>32</v>
      </c>
      <c r="AX167" s="14" t="s">
        <v>83</v>
      </c>
      <c r="AY167" s="227" t="s">
        <v>163</v>
      </c>
    </row>
    <row r="168" spans="1:65" s="2" customFormat="1" ht="37.9" customHeight="1">
      <c r="A168" s="35"/>
      <c r="B168" s="36"/>
      <c r="C168" s="193" t="s">
        <v>253</v>
      </c>
      <c r="D168" s="193" t="s">
        <v>165</v>
      </c>
      <c r="E168" s="194" t="s">
        <v>254</v>
      </c>
      <c r="F168" s="195" t="s">
        <v>255</v>
      </c>
      <c r="G168" s="196" t="s">
        <v>229</v>
      </c>
      <c r="H168" s="197">
        <v>280.64999999999998</v>
      </c>
      <c r="I168" s="198"/>
      <c r="J168" s="199">
        <f>ROUND(I168*H168,2)</f>
        <v>0</v>
      </c>
      <c r="K168" s="195" t="s">
        <v>212</v>
      </c>
      <c r="L168" s="40"/>
      <c r="M168" s="200" t="s">
        <v>1</v>
      </c>
      <c r="N168" s="201" t="s">
        <v>43</v>
      </c>
      <c r="O168" s="73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4" t="s">
        <v>111</v>
      </c>
      <c r="AT168" s="204" t="s">
        <v>165</v>
      </c>
      <c r="AU168" s="204" t="s">
        <v>85</v>
      </c>
      <c r="AY168" s="18" t="s">
        <v>163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8" t="s">
        <v>111</v>
      </c>
      <c r="BK168" s="205">
        <f>ROUND(I168*H168,2)</f>
        <v>0</v>
      </c>
      <c r="BL168" s="18" t="s">
        <v>111</v>
      </c>
      <c r="BM168" s="204" t="s">
        <v>256</v>
      </c>
    </row>
    <row r="169" spans="1:65" s="13" customFormat="1" ht="11.25">
      <c r="B169" s="206"/>
      <c r="C169" s="207"/>
      <c r="D169" s="208" t="s">
        <v>169</v>
      </c>
      <c r="E169" s="209" t="s">
        <v>1</v>
      </c>
      <c r="F169" s="210" t="s">
        <v>220</v>
      </c>
      <c r="G169" s="207"/>
      <c r="H169" s="209" t="s">
        <v>1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169</v>
      </c>
      <c r="AU169" s="216" t="s">
        <v>85</v>
      </c>
      <c r="AV169" s="13" t="s">
        <v>83</v>
      </c>
      <c r="AW169" s="13" t="s">
        <v>32</v>
      </c>
      <c r="AX169" s="13" t="s">
        <v>76</v>
      </c>
      <c r="AY169" s="216" t="s">
        <v>163</v>
      </c>
    </row>
    <row r="170" spans="1:65" s="14" customFormat="1" ht="11.25">
      <c r="B170" s="217"/>
      <c r="C170" s="218"/>
      <c r="D170" s="208" t="s">
        <v>169</v>
      </c>
      <c r="E170" s="219" t="s">
        <v>1</v>
      </c>
      <c r="F170" s="220" t="s">
        <v>257</v>
      </c>
      <c r="G170" s="218"/>
      <c r="H170" s="221">
        <v>196.45500000000001</v>
      </c>
      <c r="I170" s="222"/>
      <c r="J170" s="218"/>
      <c r="K170" s="218"/>
      <c r="L170" s="223"/>
      <c r="M170" s="229"/>
      <c r="N170" s="230"/>
      <c r="O170" s="230"/>
      <c r="P170" s="230"/>
      <c r="Q170" s="230"/>
      <c r="R170" s="230"/>
      <c r="S170" s="230"/>
      <c r="T170" s="231"/>
      <c r="AT170" s="227" t="s">
        <v>169</v>
      </c>
      <c r="AU170" s="227" t="s">
        <v>85</v>
      </c>
      <c r="AV170" s="14" t="s">
        <v>85</v>
      </c>
      <c r="AW170" s="14" t="s">
        <v>32</v>
      </c>
      <c r="AX170" s="14" t="s">
        <v>76</v>
      </c>
      <c r="AY170" s="227" t="s">
        <v>163</v>
      </c>
    </row>
    <row r="171" spans="1:65" s="14" customFormat="1" ht="11.25">
      <c r="B171" s="217"/>
      <c r="C171" s="218"/>
      <c r="D171" s="208" t="s">
        <v>169</v>
      </c>
      <c r="E171" s="219" t="s">
        <v>1</v>
      </c>
      <c r="F171" s="220" t="s">
        <v>258</v>
      </c>
      <c r="G171" s="218"/>
      <c r="H171" s="221">
        <v>84.194999999999993</v>
      </c>
      <c r="I171" s="222"/>
      <c r="J171" s="218"/>
      <c r="K171" s="218"/>
      <c r="L171" s="223"/>
      <c r="M171" s="229"/>
      <c r="N171" s="230"/>
      <c r="O171" s="230"/>
      <c r="P171" s="230"/>
      <c r="Q171" s="230"/>
      <c r="R171" s="230"/>
      <c r="S171" s="230"/>
      <c r="T171" s="231"/>
      <c r="AT171" s="227" t="s">
        <v>169</v>
      </c>
      <c r="AU171" s="227" t="s">
        <v>85</v>
      </c>
      <c r="AV171" s="14" t="s">
        <v>85</v>
      </c>
      <c r="AW171" s="14" t="s">
        <v>32</v>
      </c>
      <c r="AX171" s="14" t="s">
        <v>76</v>
      </c>
      <c r="AY171" s="227" t="s">
        <v>163</v>
      </c>
    </row>
    <row r="172" spans="1:65" s="15" customFormat="1" ht="11.25">
      <c r="B172" s="232"/>
      <c r="C172" s="233"/>
      <c r="D172" s="208" t="s">
        <v>169</v>
      </c>
      <c r="E172" s="234" t="s">
        <v>1</v>
      </c>
      <c r="F172" s="235" t="s">
        <v>196</v>
      </c>
      <c r="G172" s="233"/>
      <c r="H172" s="236">
        <v>280.64999999999998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169</v>
      </c>
      <c r="AU172" s="242" t="s">
        <v>85</v>
      </c>
      <c r="AV172" s="15" t="s">
        <v>111</v>
      </c>
      <c r="AW172" s="15" t="s">
        <v>32</v>
      </c>
      <c r="AX172" s="15" t="s">
        <v>83</v>
      </c>
      <c r="AY172" s="242" t="s">
        <v>163</v>
      </c>
    </row>
    <row r="173" spans="1:65" s="2" customFormat="1" ht="37.9" customHeight="1">
      <c r="A173" s="35"/>
      <c r="B173" s="36"/>
      <c r="C173" s="193" t="s">
        <v>259</v>
      </c>
      <c r="D173" s="193" t="s">
        <v>165</v>
      </c>
      <c r="E173" s="194" t="s">
        <v>260</v>
      </c>
      <c r="F173" s="195" t="s">
        <v>261</v>
      </c>
      <c r="G173" s="196" t="s">
        <v>229</v>
      </c>
      <c r="H173" s="197">
        <v>383.99400000000003</v>
      </c>
      <c r="I173" s="198"/>
      <c r="J173" s="199">
        <f>ROUND(I173*H173,2)</f>
        <v>0</v>
      </c>
      <c r="K173" s="195" t="s">
        <v>212</v>
      </c>
      <c r="L173" s="40"/>
      <c r="M173" s="200" t="s">
        <v>1</v>
      </c>
      <c r="N173" s="201" t="s">
        <v>43</v>
      </c>
      <c r="O173" s="73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4" t="s">
        <v>111</v>
      </c>
      <c r="AT173" s="204" t="s">
        <v>165</v>
      </c>
      <c r="AU173" s="204" t="s">
        <v>85</v>
      </c>
      <c r="AY173" s="18" t="s">
        <v>163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8" t="s">
        <v>111</v>
      </c>
      <c r="BK173" s="205">
        <f>ROUND(I173*H173,2)</f>
        <v>0</v>
      </c>
      <c r="BL173" s="18" t="s">
        <v>111</v>
      </c>
      <c r="BM173" s="204" t="s">
        <v>262</v>
      </c>
    </row>
    <row r="174" spans="1:65" s="13" customFormat="1" ht="11.25">
      <c r="B174" s="206"/>
      <c r="C174" s="207"/>
      <c r="D174" s="208" t="s">
        <v>169</v>
      </c>
      <c r="E174" s="209" t="s">
        <v>1</v>
      </c>
      <c r="F174" s="210" t="s">
        <v>220</v>
      </c>
      <c r="G174" s="207"/>
      <c r="H174" s="209" t="s">
        <v>1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169</v>
      </c>
      <c r="AU174" s="216" t="s">
        <v>85</v>
      </c>
      <c r="AV174" s="13" t="s">
        <v>83</v>
      </c>
      <c r="AW174" s="13" t="s">
        <v>32</v>
      </c>
      <c r="AX174" s="13" t="s">
        <v>76</v>
      </c>
      <c r="AY174" s="216" t="s">
        <v>163</v>
      </c>
    </row>
    <row r="175" spans="1:65" s="13" customFormat="1" ht="11.25">
      <c r="B175" s="206"/>
      <c r="C175" s="207"/>
      <c r="D175" s="208" t="s">
        <v>169</v>
      </c>
      <c r="E175" s="209" t="s">
        <v>1</v>
      </c>
      <c r="F175" s="210" t="s">
        <v>263</v>
      </c>
      <c r="G175" s="207"/>
      <c r="H175" s="209" t="s">
        <v>1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169</v>
      </c>
      <c r="AU175" s="216" t="s">
        <v>85</v>
      </c>
      <c r="AV175" s="13" t="s">
        <v>83</v>
      </c>
      <c r="AW175" s="13" t="s">
        <v>32</v>
      </c>
      <c r="AX175" s="13" t="s">
        <v>76</v>
      </c>
      <c r="AY175" s="216" t="s">
        <v>163</v>
      </c>
    </row>
    <row r="176" spans="1:65" s="13" customFormat="1" ht="11.25">
      <c r="B176" s="206"/>
      <c r="C176" s="207"/>
      <c r="D176" s="208" t="s">
        <v>169</v>
      </c>
      <c r="E176" s="209" t="s">
        <v>1</v>
      </c>
      <c r="F176" s="210" t="s">
        <v>264</v>
      </c>
      <c r="G176" s="207"/>
      <c r="H176" s="209" t="s">
        <v>1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169</v>
      </c>
      <c r="AU176" s="216" t="s">
        <v>85</v>
      </c>
      <c r="AV176" s="13" t="s">
        <v>83</v>
      </c>
      <c r="AW176" s="13" t="s">
        <v>32</v>
      </c>
      <c r="AX176" s="13" t="s">
        <v>76</v>
      </c>
      <c r="AY176" s="216" t="s">
        <v>163</v>
      </c>
    </row>
    <row r="177" spans="1:65" s="14" customFormat="1" ht="11.25">
      <c r="B177" s="217"/>
      <c r="C177" s="218"/>
      <c r="D177" s="208" t="s">
        <v>169</v>
      </c>
      <c r="E177" s="219" t="s">
        <v>1</v>
      </c>
      <c r="F177" s="220" t="s">
        <v>265</v>
      </c>
      <c r="G177" s="218"/>
      <c r="H177" s="221">
        <v>24.42</v>
      </c>
      <c r="I177" s="222"/>
      <c r="J177" s="218"/>
      <c r="K177" s="218"/>
      <c r="L177" s="223"/>
      <c r="M177" s="229"/>
      <c r="N177" s="230"/>
      <c r="O177" s="230"/>
      <c r="P177" s="230"/>
      <c r="Q177" s="230"/>
      <c r="R177" s="230"/>
      <c r="S177" s="230"/>
      <c r="T177" s="231"/>
      <c r="AT177" s="227" t="s">
        <v>169</v>
      </c>
      <c r="AU177" s="227" t="s">
        <v>85</v>
      </c>
      <c r="AV177" s="14" t="s">
        <v>85</v>
      </c>
      <c r="AW177" s="14" t="s">
        <v>32</v>
      </c>
      <c r="AX177" s="14" t="s">
        <v>76</v>
      </c>
      <c r="AY177" s="227" t="s">
        <v>163</v>
      </c>
    </row>
    <row r="178" spans="1:65" s="14" customFormat="1" ht="11.25">
      <c r="B178" s="217"/>
      <c r="C178" s="218"/>
      <c r="D178" s="208" t="s">
        <v>169</v>
      </c>
      <c r="E178" s="219" t="s">
        <v>1</v>
      </c>
      <c r="F178" s="220" t="s">
        <v>266</v>
      </c>
      <c r="G178" s="218"/>
      <c r="H178" s="221">
        <v>8.4</v>
      </c>
      <c r="I178" s="222"/>
      <c r="J178" s="218"/>
      <c r="K178" s="218"/>
      <c r="L178" s="223"/>
      <c r="M178" s="229"/>
      <c r="N178" s="230"/>
      <c r="O178" s="230"/>
      <c r="P178" s="230"/>
      <c r="Q178" s="230"/>
      <c r="R178" s="230"/>
      <c r="S178" s="230"/>
      <c r="T178" s="231"/>
      <c r="AT178" s="227" t="s">
        <v>169</v>
      </c>
      <c r="AU178" s="227" t="s">
        <v>85</v>
      </c>
      <c r="AV178" s="14" t="s">
        <v>85</v>
      </c>
      <c r="AW178" s="14" t="s">
        <v>32</v>
      </c>
      <c r="AX178" s="14" t="s">
        <v>76</v>
      </c>
      <c r="AY178" s="227" t="s">
        <v>163</v>
      </c>
    </row>
    <row r="179" spans="1:65" s="16" customFormat="1" ht="11.25">
      <c r="B179" s="243"/>
      <c r="C179" s="244"/>
      <c r="D179" s="208" t="s">
        <v>169</v>
      </c>
      <c r="E179" s="245" t="s">
        <v>171</v>
      </c>
      <c r="F179" s="246" t="s">
        <v>267</v>
      </c>
      <c r="G179" s="244"/>
      <c r="H179" s="247">
        <v>32.82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169</v>
      </c>
      <c r="AU179" s="253" t="s">
        <v>85</v>
      </c>
      <c r="AV179" s="16" t="s">
        <v>97</v>
      </c>
      <c r="AW179" s="16" t="s">
        <v>32</v>
      </c>
      <c r="AX179" s="16" t="s">
        <v>76</v>
      </c>
      <c r="AY179" s="253" t="s">
        <v>163</v>
      </c>
    </row>
    <row r="180" spans="1:65" s="13" customFormat="1" ht="11.25">
      <c r="B180" s="206"/>
      <c r="C180" s="207"/>
      <c r="D180" s="208" t="s">
        <v>169</v>
      </c>
      <c r="E180" s="209" t="s">
        <v>1</v>
      </c>
      <c r="F180" s="210" t="s">
        <v>268</v>
      </c>
      <c r="G180" s="207"/>
      <c r="H180" s="209" t="s">
        <v>1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169</v>
      </c>
      <c r="AU180" s="216" t="s">
        <v>85</v>
      </c>
      <c r="AV180" s="13" t="s">
        <v>83</v>
      </c>
      <c r="AW180" s="13" t="s">
        <v>32</v>
      </c>
      <c r="AX180" s="13" t="s">
        <v>76</v>
      </c>
      <c r="AY180" s="216" t="s">
        <v>163</v>
      </c>
    </row>
    <row r="181" spans="1:65" s="14" customFormat="1" ht="11.25">
      <c r="B181" s="217"/>
      <c r="C181" s="218"/>
      <c r="D181" s="208" t="s">
        <v>169</v>
      </c>
      <c r="E181" s="219" t="s">
        <v>1</v>
      </c>
      <c r="F181" s="220" t="s">
        <v>269</v>
      </c>
      <c r="G181" s="218"/>
      <c r="H181" s="221">
        <v>97.68</v>
      </c>
      <c r="I181" s="222"/>
      <c r="J181" s="218"/>
      <c r="K181" s="218"/>
      <c r="L181" s="223"/>
      <c r="M181" s="229"/>
      <c r="N181" s="230"/>
      <c r="O181" s="230"/>
      <c r="P181" s="230"/>
      <c r="Q181" s="230"/>
      <c r="R181" s="230"/>
      <c r="S181" s="230"/>
      <c r="T181" s="231"/>
      <c r="AT181" s="227" t="s">
        <v>169</v>
      </c>
      <c r="AU181" s="227" t="s">
        <v>85</v>
      </c>
      <c r="AV181" s="14" t="s">
        <v>85</v>
      </c>
      <c r="AW181" s="14" t="s">
        <v>32</v>
      </c>
      <c r="AX181" s="14" t="s">
        <v>76</v>
      </c>
      <c r="AY181" s="227" t="s">
        <v>163</v>
      </c>
    </row>
    <row r="182" spans="1:65" s="14" customFormat="1" ht="11.25">
      <c r="B182" s="217"/>
      <c r="C182" s="218"/>
      <c r="D182" s="208" t="s">
        <v>169</v>
      </c>
      <c r="E182" s="219" t="s">
        <v>1</v>
      </c>
      <c r="F182" s="220" t="s">
        <v>270</v>
      </c>
      <c r="G182" s="218"/>
      <c r="H182" s="221">
        <v>50.4</v>
      </c>
      <c r="I182" s="222"/>
      <c r="J182" s="218"/>
      <c r="K182" s="218"/>
      <c r="L182" s="223"/>
      <c r="M182" s="229"/>
      <c r="N182" s="230"/>
      <c r="O182" s="230"/>
      <c r="P182" s="230"/>
      <c r="Q182" s="230"/>
      <c r="R182" s="230"/>
      <c r="S182" s="230"/>
      <c r="T182" s="231"/>
      <c r="AT182" s="227" t="s">
        <v>169</v>
      </c>
      <c r="AU182" s="227" t="s">
        <v>85</v>
      </c>
      <c r="AV182" s="14" t="s">
        <v>85</v>
      </c>
      <c r="AW182" s="14" t="s">
        <v>32</v>
      </c>
      <c r="AX182" s="14" t="s">
        <v>76</v>
      </c>
      <c r="AY182" s="227" t="s">
        <v>163</v>
      </c>
    </row>
    <row r="183" spans="1:65" s="16" customFormat="1" ht="11.25">
      <c r="B183" s="243"/>
      <c r="C183" s="244"/>
      <c r="D183" s="208" t="s">
        <v>169</v>
      </c>
      <c r="E183" s="245" t="s">
        <v>173</v>
      </c>
      <c r="F183" s="246" t="s">
        <v>267</v>
      </c>
      <c r="G183" s="244"/>
      <c r="H183" s="247">
        <v>148.08000000000001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169</v>
      </c>
      <c r="AU183" s="253" t="s">
        <v>85</v>
      </c>
      <c r="AV183" s="16" t="s">
        <v>97</v>
      </c>
      <c r="AW183" s="16" t="s">
        <v>32</v>
      </c>
      <c r="AX183" s="16" t="s">
        <v>76</v>
      </c>
      <c r="AY183" s="253" t="s">
        <v>163</v>
      </c>
    </row>
    <row r="184" spans="1:65" s="13" customFormat="1" ht="11.25">
      <c r="B184" s="206"/>
      <c r="C184" s="207"/>
      <c r="D184" s="208" t="s">
        <v>169</v>
      </c>
      <c r="E184" s="209" t="s">
        <v>1</v>
      </c>
      <c r="F184" s="210" t="s">
        <v>271</v>
      </c>
      <c r="G184" s="207"/>
      <c r="H184" s="209" t="s">
        <v>1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169</v>
      </c>
      <c r="AU184" s="216" t="s">
        <v>85</v>
      </c>
      <c r="AV184" s="13" t="s">
        <v>83</v>
      </c>
      <c r="AW184" s="13" t="s">
        <v>32</v>
      </c>
      <c r="AX184" s="13" t="s">
        <v>76</v>
      </c>
      <c r="AY184" s="216" t="s">
        <v>163</v>
      </c>
    </row>
    <row r="185" spans="1:65" s="14" customFormat="1" ht="11.25">
      <c r="B185" s="217"/>
      <c r="C185" s="218"/>
      <c r="D185" s="208" t="s">
        <v>169</v>
      </c>
      <c r="E185" s="219" t="s">
        <v>1</v>
      </c>
      <c r="F185" s="220" t="s">
        <v>272</v>
      </c>
      <c r="G185" s="218"/>
      <c r="H185" s="221">
        <v>11.112</v>
      </c>
      <c r="I185" s="222"/>
      <c r="J185" s="218"/>
      <c r="K185" s="218"/>
      <c r="L185" s="223"/>
      <c r="M185" s="229"/>
      <c r="N185" s="230"/>
      <c r="O185" s="230"/>
      <c r="P185" s="230"/>
      <c r="Q185" s="230"/>
      <c r="R185" s="230"/>
      <c r="S185" s="230"/>
      <c r="T185" s="231"/>
      <c r="AT185" s="227" t="s">
        <v>169</v>
      </c>
      <c r="AU185" s="227" t="s">
        <v>85</v>
      </c>
      <c r="AV185" s="14" t="s">
        <v>85</v>
      </c>
      <c r="AW185" s="14" t="s">
        <v>32</v>
      </c>
      <c r="AX185" s="14" t="s">
        <v>76</v>
      </c>
      <c r="AY185" s="227" t="s">
        <v>163</v>
      </c>
    </row>
    <row r="186" spans="1:65" s="14" customFormat="1" ht="11.25">
      <c r="B186" s="217"/>
      <c r="C186" s="218"/>
      <c r="D186" s="208" t="s">
        <v>169</v>
      </c>
      <c r="E186" s="219" t="s">
        <v>1</v>
      </c>
      <c r="F186" s="220" t="s">
        <v>273</v>
      </c>
      <c r="G186" s="218"/>
      <c r="H186" s="221">
        <v>2.0699999999999998</v>
      </c>
      <c r="I186" s="222"/>
      <c r="J186" s="218"/>
      <c r="K186" s="218"/>
      <c r="L186" s="223"/>
      <c r="M186" s="229"/>
      <c r="N186" s="230"/>
      <c r="O186" s="230"/>
      <c r="P186" s="230"/>
      <c r="Q186" s="230"/>
      <c r="R186" s="230"/>
      <c r="S186" s="230"/>
      <c r="T186" s="231"/>
      <c r="AT186" s="227" t="s">
        <v>169</v>
      </c>
      <c r="AU186" s="227" t="s">
        <v>85</v>
      </c>
      <c r="AV186" s="14" t="s">
        <v>85</v>
      </c>
      <c r="AW186" s="14" t="s">
        <v>32</v>
      </c>
      <c r="AX186" s="14" t="s">
        <v>76</v>
      </c>
      <c r="AY186" s="227" t="s">
        <v>163</v>
      </c>
    </row>
    <row r="187" spans="1:65" s="16" customFormat="1" ht="11.25">
      <c r="B187" s="243"/>
      <c r="C187" s="244"/>
      <c r="D187" s="208" t="s">
        <v>169</v>
      </c>
      <c r="E187" s="245" t="s">
        <v>1</v>
      </c>
      <c r="F187" s="246" t="s">
        <v>267</v>
      </c>
      <c r="G187" s="244"/>
      <c r="H187" s="247">
        <v>13.182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169</v>
      </c>
      <c r="AU187" s="253" t="s">
        <v>85</v>
      </c>
      <c r="AV187" s="16" t="s">
        <v>97</v>
      </c>
      <c r="AW187" s="16" t="s">
        <v>32</v>
      </c>
      <c r="AX187" s="16" t="s">
        <v>76</v>
      </c>
      <c r="AY187" s="253" t="s">
        <v>163</v>
      </c>
    </row>
    <row r="188" spans="1:65" s="15" customFormat="1" ht="11.25">
      <c r="B188" s="232"/>
      <c r="C188" s="233"/>
      <c r="D188" s="208" t="s">
        <v>169</v>
      </c>
      <c r="E188" s="234" t="s">
        <v>195</v>
      </c>
      <c r="F188" s="235" t="s">
        <v>196</v>
      </c>
      <c r="G188" s="233"/>
      <c r="H188" s="236">
        <v>194.08199999999999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169</v>
      </c>
      <c r="AU188" s="242" t="s">
        <v>85</v>
      </c>
      <c r="AV188" s="15" t="s">
        <v>111</v>
      </c>
      <c r="AW188" s="15" t="s">
        <v>32</v>
      </c>
      <c r="AX188" s="15" t="s">
        <v>76</v>
      </c>
      <c r="AY188" s="242" t="s">
        <v>163</v>
      </c>
    </row>
    <row r="189" spans="1:65" s="14" customFormat="1" ht="11.25">
      <c r="B189" s="217"/>
      <c r="C189" s="218"/>
      <c r="D189" s="208" t="s">
        <v>169</v>
      </c>
      <c r="E189" s="219" t="s">
        <v>189</v>
      </c>
      <c r="F189" s="220" t="s">
        <v>274</v>
      </c>
      <c r="G189" s="218"/>
      <c r="H189" s="221">
        <v>189.91200000000001</v>
      </c>
      <c r="I189" s="222"/>
      <c r="J189" s="218"/>
      <c r="K189" s="218"/>
      <c r="L189" s="223"/>
      <c r="M189" s="229"/>
      <c r="N189" s="230"/>
      <c r="O189" s="230"/>
      <c r="P189" s="230"/>
      <c r="Q189" s="230"/>
      <c r="R189" s="230"/>
      <c r="S189" s="230"/>
      <c r="T189" s="231"/>
      <c r="AT189" s="227" t="s">
        <v>169</v>
      </c>
      <c r="AU189" s="227" t="s">
        <v>85</v>
      </c>
      <c r="AV189" s="14" t="s">
        <v>85</v>
      </c>
      <c r="AW189" s="14" t="s">
        <v>32</v>
      </c>
      <c r="AX189" s="14" t="s">
        <v>76</v>
      </c>
      <c r="AY189" s="227" t="s">
        <v>163</v>
      </c>
    </row>
    <row r="190" spans="1:65" s="14" customFormat="1" ht="11.25">
      <c r="B190" s="217"/>
      <c r="C190" s="218"/>
      <c r="D190" s="208" t="s">
        <v>169</v>
      </c>
      <c r="E190" s="219" t="s">
        <v>192</v>
      </c>
      <c r="F190" s="220" t="s">
        <v>199</v>
      </c>
      <c r="G190" s="218"/>
      <c r="H190" s="221">
        <v>383.99400000000003</v>
      </c>
      <c r="I190" s="222"/>
      <c r="J190" s="218"/>
      <c r="K190" s="218"/>
      <c r="L190" s="223"/>
      <c r="M190" s="229"/>
      <c r="N190" s="230"/>
      <c r="O190" s="230"/>
      <c r="P190" s="230"/>
      <c r="Q190" s="230"/>
      <c r="R190" s="230"/>
      <c r="S190" s="230"/>
      <c r="T190" s="231"/>
      <c r="AT190" s="227" t="s">
        <v>169</v>
      </c>
      <c r="AU190" s="227" t="s">
        <v>85</v>
      </c>
      <c r="AV190" s="14" t="s">
        <v>85</v>
      </c>
      <c r="AW190" s="14" t="s">
        <v>32</v>
      </c>
      <c r="AX190" s="14" t="s">
        <v>76</v>
      </c>
      <c r="AY190" s="227" t="s">
        <v>163</v>
      </c>
    </row>
    <row r="191" spans="1:65" s="14" customFormat="1" ht="22.5">
      <c r="B191" s="217"/>
      <c r="C191" s="218"/>
      <c r="D191" s="208" t="s">
        <v>169</v>
      </c>
      <c r="E191" s="219" t="s">
        <v>1</v>
      </c>
      <c r="F191" s="220" t="s">
        <v>275</v>
      </c>
      <c r="G191" s="218"/>
      <c r="H191" s="221">
        <v>383.99400000000003</v>
      </c>
      <c r="I191" s="222"/>
      <c r="J191" s="218"/>
      <c r="K191" s="218"/>
      <c r="L191" s="223"/>
      <c r="M191" s="229"/>
      <c r="N191" s="230"/>
      <c r="O191" s="230"/>
      <c r="P191" s="230"/>
      <c r="Q191" s="230"/>
      <c r="R191" s="230"/>
      <c r="S191" s="230"/>
      <c r="T191" s="231"/>
      <c r="AT191" s="227" t="s">
        <v>169</v>
      </c>
      <c r="AU191" s="227" t="s">
        <v>85</v>
      </c>
      <c r="AV191" s="14" t="s">
        <v>85</v>
      </c>
      <c r="AW191" s="14" t="s">
        <v>32</v>
      </c>
      <c r="AX191" s="14" t="s">
        <v>83</v>
      </c>
      <c r="AY191" s="227" t="s">
        <v>163</v>
      </c>
    </row>
    <row r="192" spans="1:65" s="2" customFormat="1" ht="37.9" customHeight="1">
      <c r="A192" s="35"/>
      <c r="B192" s="36"/>
      <c r="C192" s="193" t="s">
        <v>276</v>
      </c>
      <c r="D192" s="193" t="s">
        <v>165</v>
      </c>
      <c r="E192" s="194" t="s">
        <v>277</v>
      </c>
      <c r="F192" s="195" t="s">
        <v>278</v>
      </c>
      <c r="G192" s="196" t="s">
        <v>229</v>
      </c>
      <c r="H192" s="197">
        <v>383.99400000000003</v>
      </c>
      <c r="I192" s="198"/>
      <c r="J192" s="199">
        <f>ROUND(I192*H192,2)</f>
        <v>0</v>
      </c>
      <c r="K192" s="195" t="s">
        <v>212</v>
      </c>
      <c r="L192" s="40"/>
      <c r="M192" s="200" t="s">
        <v>1</v>
      </c>
      <c r="N192" s="201" t="s">
        <v>43</v>
      </c>
      <c r="O192" s="73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4" t="s">
        <v>111</v>
      </c>
      <c r="AT192" s="204" t="s">
        <v>165</v>
      </c>
      <c r="AU192" s="204" t="s">
        <v>85</v>
      </c>
      <c r="AY192" s="18" t="s">
        <v>163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8" t="s">
        <v>111</v>
      </c>
      <c r="BK192" s="205">
        <f>ROUND(I192*H192,2)</f>
        <v>0</v>
      </c>
      <c r="BL192" s="18" t="s">
        <v>111</v>
      </c>
      <c r="BM192" s="204" t="s">
        <v>279</v>
      </c>
    </row>
    <row r="193" spans="1:65" s="14" customFormat="1" ht="11.25">
      <c r="B193" s="217"/>
      <c r="C193" s="218"/>
      <c r="D193" s="208" t="s">
        <v>169</v>
      </c>
      <c r="E193" s="219" t="s">
        <v>1</v>
      </c>
      <c r="F193" s="220" t="s">
        <v>280</v>
      </c>
      <c r="G193" s="218"/>
      <c r="H193" s="221">
        <v>383.99400000000003</v>
      </c>
      <c r="I193" s="222"/>
      <c r="J193" s="218"/>
      <c r="K193" s="218"/>
      <c r="L193" s="223"/>
      <c r="M193" s="229"/>
      <c r="N193" s="230"/>
      <c r="O193" s="230"/>
      <c r="P193" s="230"/>
      <c r="Q193" s="230"/>
      <c r="R193" s="230"/>
      <c r="S193" s="230"/>
      <c r="T193" s="231"/>
      <c r="AT193" s="227" t="s">
        <v>169</v>
      </c>
      <c r="AU193" s="227" t="s">
        <v>85</v>
      </c>
      <c r="AV193" s="14" t="s">
        <v>85</v>
      </c>
      <c r="AW193" s="14" t="s">
        <v>32</v>
      </c>
      <c r="AX193" s="14" t="s">
        <v>83</v>
      </c>
      <c r="AY193" s="227" t="s">
        <v>163</v>
      </c>
    </row>
    <row r="194" spans="1:65" s="2" customFormat="1" ht="24.2" customHeight="1">
      <c r="A194" s="35"/>
      <c r="B194" s="36"/>
      <c r="C194" s="193" t="s">
        <v>281</v>
      </c>
      <c r="D194" s="193" t="s">
        <v>165</v>
      </c>
      <c r="E194" s="194" t="s">
        <v>282</v>
      </c>
      <c r="F194" s="195" t="s">
        <v>283</v>
      </c>
      <c r="G194" s="196" t="s">
        <v>229</v>
      </c>
      <c r="H194" s="197">
        <v>767.98800000000006</v>
      </c>
      <c r="I194" s="198"/>
      <c r="J194" s="199">
        <f>ROUND(I194*H194,2)</f>
        <v>0</v>
      </c>
      <c r="K194" s="195" t="s">
        <v>212</v>
      </c>
      <c r="L194" s="40"/>
      <c r="M194" s="200" t="s">
        <v>1</v>
      </c>
      <c r="N194" s="201" t="s">
        <v>43</v>
      </c>
      <c r="O194" s="73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4" t="s">
        <v>111</v>
      </c>
      <c r="AT194" s="204" t="s">
        <v>165</v>
      </c>
      <c r="AU194" s="204" t="s">
        <v>85</v>
      </c>
      <c r="AY194" s="18" t="s">
        <v>163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8" t="s">
        <v>111</v>
      </c>
      <c r="BK194" s="205">
        <f>ROUND(I194*H194,2)</f>
        <v>0</v>
      </c>
      <c r="BL194" s="18" t="s">
        <v>111</v>
      </c>
      <c r="BM194" s="204" t="s">
        <v>284</v>
      </c>
    </row>
    <row r="195" spans="1:65" s="14" customFormat="1" ht="11.25">
      <c r="B195" s="217"/>
      <c r="C195" s="218"/>
      <c r="D195" s="208" t="s">
        <v>169</v>
      </c>
      <c r="E195" s="219" t="s">
        <v>1</v>
      </c>
      <c r="F195" s="220" t="s">
        <v>285</v>
      </c>
      <c r="G195" s="218"/>
      <c r="H195" s="221">
        <v>383.99400000000003</v>
      </c>
      <c r="I195" s="222"/>
      <c r="J195" s="218"/>
      <c r="K195" s="218"/>
      <c r="L195" s="223"/>
      <c r="M195" s="229"/>
      <c r="N195" s="230"/>
      <c r="O195" s="230"/>
      <c r="P195" s="230"/>
      <c r="Q195" s="230"/>
      <c r="R195" s="230"/>
      <c r="S195" s="230"/>
      <c r="T195" s="231"/>
      <c r="AT195" s="227" t="s">
        <v>169</v>
      </c>
      <c r="AU195" s="227" t="s">
        <v>85</v>
      </c>
      <c r="AV195" s="14" t="s">
        <v>85</v>
      </c>
      <c r="AW195" s="14" t="s">
        <v>32</v>
      </c>
      <c r="AX195" s="14" t="s">
        <v>76</v>
      </c>
      <c r="AY195" s="227" t="s">
        <v>163</v>
      </c>
    </row>
    <row r="196" spans="1:65" s="14" customFormat="1" ht="11.25">
      <c r="B196" s="217"/>
      <c r="C196" s="218"/>
      <c r="D196" s="208" t="s">
        <v>169</v>
      </c>
      <c r="E196" s="219" t="s">
        <v>1</v>
      </c>
      <c r="F196" s="220" t="s">
        <v>286</v>
      </c>
      <c r="G196" s="218"/>
      <c r="H196" s="221">
        <v>383.99400000000003</v>
      </c>
      <c r="I196" s="222"/>
      <c r="J196" s="218"/>
      <c r="K196" s="218"/>
      <c r="L196" s="223"/>
      <c r="M196" s="229"/>
      <c r="N196" s="230"/>
      <c r="O196" s="230"/>
      <c r="P196" s="230"/>
      <c r="Q196" s="230"/>
      <c r="R196" s="230"/>
      <c r="S196" s="230"/>
      <c r="T196" s="231"/>
      <c r="AT196" s="227" t="s">
        <v>169</v>
      </c>
      <c r="AU196" s="227" t="s">
        <v>85</v>
      </c>
      <c r="AV196" s="14" t="s">
        <v>85</v>
      </c>
      <c r="AW196" s="14" t="s">
        <v>32</v>
      </c>
      <c r="AX196" s="14" t="s">
        <v>76</v>
      </c>
      <c r="AY196" s="227" t="s">
        <v>163</v>
      </c>
    </row>
    <row r="197" spans="1:65" s="15" customFormat="1" ht="11.25">
      <c r="B197" s="232"/>
      <c r="C197" s="233"/>
      <c r="D197" s="208" t="s">
        <v>169</v>
      </c>
      <c r="E197" s="234" t="s">
        <v>1</v>
      </c>
      <c r="F197" s="235" t="s">
        <v>196</v>
      </c>
      <c r="G197" s="233"/>
      <c r="H197" s="236">
        <v>767.98800000000006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169</v>
      </c>
      <c r="AU197" s="242" t="s">
        <v>85</v>
      </c>
      <c r="AV197" s="15" t="s">
        <v>111</v>
      </c>
      <c r="AW197" s="15" t="s">
        <v>32</v>
      </c>
      <c r="AX197" s="15" t="s">
        <v>83</v>
      </c>
      <c r="AY197" s="242" t="s">
        <v>163</v>
      </c>
    </row>
    <row r="198" spans="1:65" s="2" customFormat="1" ht="16.5" customHeight="1">
      <c r="A198" s="35"/>
      <c r="B198" s="36"/>
      <c r="C198" s="193" t="s">
        <v>287</v>
      </c>
      <c r="D198" s="193" t="s">
        <v>165</v>
      </c>
      <c r="E198" s="194" t="s">
        <v>288</v>
      </c>
      <c r="F198" s="195" t="s">
        <v>289</v>
      </c>
      <c r="G198" s="196" t="s">
        <v>229</v>
      </c>
      <c r="H198" s="197">
        <v>767.98800000000006</v>
      </c>
      <c r="I198" s="198"/>
      <c r="J198" s="199">
        <f>ROUND(I198*H198,2)</f>
        <v>0</v>
      </c>
      <c r="K198" s="195" t="s">
        <v>212</v>
      </c>
      <c r="L198" s="40"/>
      <c r="M198" s="200" t="s">
        <v>1</v>
      </c>
      <c r="N198" s="201" t="s">
        <v>43</v>
      </c>
      <c r="O198" s="73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4" t="s">
        <v>111</v>
      </c>
      <c r="AT198" s="204" t="s">
        <v>165</v>
      </c>
      <c r="AU198" s="204" t="s">
        <v>85</v>
      </c>
      <c r="AY198" s="18" t="s">
        <v>163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8" t="s">
        <v>111</v>
      </c>
      <c r="BK198" s="205">
        <f>ROUND(I198*H198,2)</f>
        <v>0</v>
      </c>
      <c r="BL198" s="18" t="s">
        <v>111</v>
      </c>
      <c r="BM198" s="204" t="s">
        <v>290</v>
      </c>
    </row>
    <row r="199" spans="1:65" s="14" customFormat="1" ht="11.25">
      <c r="B199" s="217"/>
      <c r="C199" s="218"/>
      <c r="D199" s="208" t="s">
        <v>169</v>
      </c>
      <c r="E199" s="219" t="s">
        <v>1</v>
      </c>
      <c r="F199" s="220" t="s">
        <v>291</v>
      </c>
      <c r="G199" s="218"/>
      <c r="H199" s="221">
        <v>383.99400000000003</v>
      </c>
      <c r="I199" s="222"/>
      <c r="J199" s="218"/>
      <c r="K199" s="218"/>
      <c r="L199" s="223"/>
      <c r="M199" s="229"/>
      <c r="N199" s="230"/>
      <c r="O199" s="230"/>
      <c r="P199" s="230"/>
      <c r="Q199" s="230"/>
      <c r="R199" s="230"/>
      <c r="S199" s="230"/>
      <c r="T199" s="231"/>
      <c r="AT199" s="227" t="s">
        <v>169</v>
      </c>
      <c r="AU199" s="227" t="s">
        <v>85</v>
      </c>
      <c r="AV199" s="14" t="s">
        <v>85</v>
      </c>
      <c r="AW199" s="14" t="s">
        <v>32</v>
      </c>
      <c r="AX199" s="14" t="s">
        <v>76</v>
      </c>
      <c r="AY199" s="227" t="s">
        <v>163</v>
      </c>
    </row>
    <row r="200" spans="1:65" s="14" customFormat="1" ht="22.5">
      <c r="B200" s="217"/>
      <c r="C200" s="218"/>
      <c r="D200" s="208" t="s">
        <v>169</v>
      </c>
      <c r="E200" s="219" t="s">
        <v>1</v>
      </c>
      <c r="F200" s="220" t="s">
        <v>292</v>
      </c>
      <c r="G200" s="218"/>
      <c r="H200" s="221">
        <v>383.99400000000003</v>
      </c>
      <c r="I200" s="222"/>
      <c r="J200" s="218"/>
      <c r="K200" s="218"/>
      <c r="L200" s="223"/>
      <c r="M200" s="229"/>
      <c r="N200" s="230"/>
      <c r="O200" s="230"/>
      <c r="P200" s="230"/>
      <c r="Q200" s="230"/>
      <c r="R200" s="230"/>
      <c r="S200" s="230"/>
      <c r="T200" s="231"/>
      <c r="AT200" s="227" t="s">
        <v>169</v>
      </c>
      <c r="AU200" s="227" t="s">
        <v>85</v>
      </c>
      <c r="AV200" s="14" t="s">
        <v>85</v>
      </c>
      <c r="AW200" s="14" t="s">
        <v>32</v>
      </c>
      <c r="AX200" s="14" t="s">
        <v>76</v>
      </c>
      <c r="AY200" s="227" t="s">
        <v>163</v>
      </c>
    </row>
    <row r="201" spans="1:65" s="15" customFormat="1" ht="11.25">
      <c r="B201" s="232"/>
      <c r="C201" s="233"/>
      <c r="D201" s="208" t="s">
        <v>169</v>
      </c>
      <c r="E201" s="234" t="s">
        <v>1</v>
      </c>
      <c r="F201" s="235" t="s">
        <v>196</v>
      </c>
      <c r="G201" s="233"/>
      <c r="H201" s="236">
        <v>767.98800000000006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169</v>
      </c>
      <c r="AU201" s="242" t="s">
        <v>85</v>
      </c>
      <c r="AV201" s="15" t="s">
        <v>111</v>
      </c>
      <c r="AW201" s="15" t="s">
        <v>32</v>
      </c>
      <c r="AX201" s="15" t="s">
        <v>83</v>
      </c>
      <c r="AY201" s="242" t="s">
        <v>163</v>
      </c>
    </row>
    <row r="202" spans="1:65" s="2" customFormat="1" ht="33" customHeight="1">
      <c r="A202" s="35"/>
      <c r="B202" s="36"/>
      <c r="C202" s="193" t="s">
        <v>293</v>
      </c>
      <c r="D202" s="193" t="s">
        <v>165</v>
      </c>
      <c r="E202" s="194" t="s">
        <v>294</v>
      </c>
      <c r="F202" s="195" t="s">
        <v>295</v>
      </c>
      <c r="G202" s="196" t="s">
        <v>296</v>
      </c>
      <c r="H202" s="197">
        <v>691.18899999999996</v>
      </c>
      <c r="I202" s="198"/>
      <c r="J202" s="199">
        <f>ROUND(I202*H202,2)</f>
        <v>0</v>
      </c>
      <c r="K202" s="195" t="s">
        <v>212</v>
      </c>
      <c r="L202" s="40"/>
      <c r="M202" s="200" t="s">
        <v>1</v>
      </c>
      <c r="N202" s="201" t="s">
        <v>43</v>
      </c>
      <c r="O202" s="73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4" t="s">
        <v>111</v>
      </c>
      <c r="AT202" s="204" t="s">
        <v>165</v>
      </c>
      <c r="AU202" s="204" t="s">
        <v>85</v>
      </c>
      <c r="AY202" s="18" t="s">
        <v>163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8" t="s">
        <v>111</v>
      </c>
      <c r="BK202" s="205">
        <f>ROUND(I202*H202,2)</f>
        <v>0</v>
      </c>
      <c r="BL202" s="18" t="s">
        <v>111</v>
      </c>
      <c r="BM202" s="204" t="s">
        <v>297</v>
      </c>
    </row>
    <row r="203" spans="1:65" s="14" customFormat="1" ht="11.25">
      <c r="B203" s="217"/>
      <c r="C203" s="218"/>
      <c r="D203" s="208" t="s">
        <v>169</v>
      </c>
      <c r="E203" s="219" t="s">
        <v>1</v>
      </c>
      <c r="F203" s="220" t="s">
        <v>298</v>
      </c>
      <c r="G203" s="218"/>
      <c r="H203" s="221">
        <v>691.18899999999996</v>
      </c>
      <c r="I203" s="222"/>
      <c r="J203" s="218"/>
      <c r="K203" s="218"/>
      <c r="L203" s="223"/>
      <c r="M203" s="229"/>
      <c r="N203" s="230"/>
      <c r="O203" s="230"/>
      <c r="P203" s="230"/>
      <c r="Q203" s="230"/>
      <c r="R203" s="230"/>
      <c r="S203" s="230"/>
      <c r="T203" s="231"/>
      <c r="AT203" s="227" t="s">
        <v>169</v>
      </c>
      <c r="AU203" s="227" t="s">
        <v>85</v>
      </c>
      <c r="AV203" s="14" t="s">
        <v>85</v>
      </c>
      <c r="AW203" s="14" t="s">
        <v>32</v>
      </c>
      <c r="AX203" s="14" t="s">
        <v>83</v>
      </c>
      <c r="AY203" s="227" t="s">
        <v>163</v>
      </c>
    </row>
    <row r="204" spans="1:65" s="2" customFormat="1" ht="24.2" customHeight="1">
      <c r="A204" s="35"/>
      <c r="B204" s="36"/>
      <c r="C204" s="193" t="s">
        <v>299</v>
      </c>
      <c r="D204" s="193" t="s">
        <v>165</v>
      </c>
      <c r="E204" s="194" t="s">
        <v>300</v>
      </c>
      <c r="F204" s="195" t="s">
        <v>301</v>
      </c>
      <c r="G204" s="196" t="s">
        <v>229</v>
      </c>
      <c r="H204" s="197">
        <v>189.91200000000001</v>
      </c>
      <c r="I204" s="198"/>
      <c r="J204" s="199">
        <f>ROUND(I204*H204,2)</f>
        <v>0</v>
      </c>
      <c r="K204" s="195" t="s">
        <v>212</v>
      </c>
      <c r="L204" s="40"/>
      <c r="M204" s="200" t="s">
        <v>1</v>
      </c>
      <c r="N204" s="201" t="s">
        <v>43</v>
      </c>
      <c r="O204" s="73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4" t="s">
        <v>111</v>
      </c>
      <c r="AT204" s="204" t="s">
        <v>165</v>
      </c>
      <c r="AU204" s="204" t="s">
        <v>85</v>
      </c>
      <c r="AY204" s="18" t="s">
        <v>163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8" t="s">
        <v>111</v>
      </c>
      <c r="BK204" s="205">
        <f>ROUND(I204*H204,2)</f>
        <v>0</v>
      </c>
      <c r="BL204" s="18" t="s">
        <v>111</v>
      </c>
      <c r="BM204" s="204" t="s">
        <v>302</v>
      </c>
    </row>
    <row r="205" spans="1:65" s="14" customFormat="1" ht="11.25">
      <c r="B205" s="217"/>
      <c r="C205" s="218"/>
      <c r="D205" s="208" t="s">
        <v>169</v>
      </c>
      <c r="E205" s="219" t="s">
        <v>1</v>
      </c>
      <c r="F205" s="220" t="s">
        <v>303</v>
      </c>
      <c r="G205" s="218"/>
      <c r="H205" s="221">
        <v>189.91200000000001</v>
      </c>
      <c r="I205" s="222"/>
      <c r="J205" s="218"/>
      <c r="K205" s="218"/>
      <c r="L205" s="223"/>
      <c r="M205" s="229"/>
      <c r="N205" s="230"/>
      <c r="O205" s="230"/>
      <c r="P205" s="230"/>
      <c r="Q205" s="230"/>
      <c r="R205" s="230"/>
      <c r="S205" s="230"/>
      <c r="T205" s="231"/>
      <c r="AT205" s="227" t="s">
        <v>169</v>
      </c>
      <c r="AU205" s="227" t="s">
        <v>85</v>
      </c>
      <c r="AV205" s="14" t="s">
        <v>85</v>
      </c>
      <c r="AW205" s="14" t="s">
        <v>32</v>
      </c>
      <c r="AX205" s="14" t="s">
        <v>83</v>
      </c>
      <c r="AY205" s="227" t="s">
        <v>163</v>
      </c>
    </row>
    <row r="206" spans="1:65" s="2" customFormat="1" ht="24.2" customHeight="1">
      <c r="A206" s="35"/>
      <c r="B206" s="36"/>
      <c r="C206" s="193" t="s">
        <v>8</v>
      </c>
      <c r="D206" s="193" t="s">
        <v>165</v>
      </c>
      <c r="E206" s="194" t="s">
        <v>304</v>
      </c>
      <c r="F206" s="195" t="s">
        <v>305</v>
      </c>
      <c r="G206" s="196" t="s">
        <v>229</v>
      </c>
      <c r="H206" s="197">
        <v>123.96899999999999</v>
      </c>
      <c r="I206" s="198"/>
      <c r="J206" s="199">
        <f>ROUND(I206*H206,2)</f>
        <v>0</v>
      </c>
      <c r="K206" s="195" t="s">
        <v>212</v>
      </c>
      <c r="L206" s="40"/>
      <c r="M206" s="200" t="s">
        <v>1</v>
      </c>
      <c r="N206" s="201" t="s">
        <v>43</v>
      </c>
      <c r="O206" s="73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4" t="s">
        <v>111</v>
      </c>
      <c r="AT206" s="204" t="s">
        <v>165</v>
      </c>
      <c r="AU206" s="204" t="s">
        <v>85</v>
      </c>
      <c r="AY206" s="18" t="s">
        <v>163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8" t="s">
        <v>111</v>
      </c>
      <c r="BK206" s="205">
        <f>ROUND(I206*H206,2)</f>
        <v>0</v>
      </c>
      <c r="BL206" s="18" t="s">
        <v>111</v>
      </c>
      <c r="BM206" s="204" t="s">
        <v>306</v>
      </c>
    </row>
    <row r="207" spans="1:65" s="13" customFormat="1" ht="11.25">
      <c r="B207" s="206"/>
      <c r="C207" s="207"/>
      <c r="D207" s="208" t="s">
        <v>169</v>
      </c>
      <c r="E207" s="209" t="s">
        <v>1</v>
      </c>
      <c r="F207" s="210" t="s">
        <v>220</v>
      </c>
      <c r="G207" s="207"/>
      <c r="H207" s="209" t="s">
        <v>1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169</v>
      </c>
      <c r="AU207" s="216" t="s">
        <v>85</v>
      </c>
      <c r="AV207" s="13" t="s">
        <v>83</v>
      </c>
      <c r="AW207" s="13" t="s">
        <v>32</v>
      </c>
      <c r="AX207" s="13" t="s">
        <v>76</v>
      </c>
      <c r="AY207" s="216" t="s">
        <v>163</v>
      </c>
    </row>
    <row r="208" spans="1:65" s="14" customFormat="1" ht="11.25">
      <c r="B208" s="217"/>
      <c r="C208" s="218"/>
      <c r="D208" s="208" t="s">
        <v>169</v>
      </c>
      <c r="E208" s="219" t="s">
        <v>1</v>
      </c>
      <c r="F208" s="220" t="s">
        <v>307</v>
      </c>
      <c r="G208" s="218"/>
      <c r="H208" s="221">
        <v>12.196</v>
      </c>
      <c r="I208" s="222"/>
      <c r="J208" s="218"/>
      <c r="K208" s="218"/>
      <c r="L208" s="223"/>
      <c r="M208" s="229"/>
      <c r="N208" s="230"/>
      <c r="O208" s="230"/>
      <c r="P208" s="230"/>
      <c r="Q208" s="230"/>
      <c r="R208" s="230"/>
      <c r="S208" s="230"/>
      <c r="T208" s="231"/>
      <c r="AT208" s="227" t="s">
        <v>169</v>
      </c>
      <c r="AU208" s="227" t="s">
        <v>85</v>
      </c>
      <c r="AV208" s="14" t="s">
        <v>85</v>
      </c>
      <c r="AW208" s="14" t="s">
        <v>32</v>
      </c>
      <c r="AX208" s="14" t="s">
        <v>76</v>
      </c>
      <c r="AY208" s="227" t="s">
        <v>163</v>
      </c>
    </row>
    <row r="209" spans="1:65" s="14" customFormat="1" ht="11.25">
      <c r="B209" s="217"/>
      <c r="C209" s="218"/>
      <c r="D209" s="208" t="s">
        <v>169</v>
      </c>
      <c r="E209" s="219" t="s">
        <v>1</v>
      </c>
      <c r="F209" s="220" t="s">
        <v>308</v>
      </c>
      <c r="G209" s="218"/>
      <c r="H209" s="221">
        <v>11.914999999999999</v>
      </c>
      <c r="I209" s="222"/>
      <c r="J209" s="218"/>
      <c r="K209" s="218"/>
      <c r="L209" s="223"/>
      <c r="M209" s="229"/>
      <c r="N209" s="230"/>
      <c r="O209" s="230"/>
      <c r="P209" s="230"/>
      <c r="Q209" s="230"/>
      <c r="R209" s="230"/>
      <c r="S209" s="230"/>
      <c r="T209" s="231"/>
      <c r="AT209" s="227" t="s">
        <v>169</v>
      </c>
      <c r="AU209" s="227" t="s">
        <v>85</v>
      </c>
      <c r="AV209" s="14" t="s">
        <v>85</v>
      </c>
      <c r="AW209" s="14" t="s">
        <v>32</v>
      </c>
      <c r="AX209" s="14" t="s">
        <v>76</v>
      </c>
      <c r="AY209" s="227" t="s">
        <v>163</v>
      </c>
    </row>
    <row r="210" spans="1:65" s="16" customFormat="1" ht="11.25">
      <c r="B210" s="243"/>
      <c r="C210" s="244"/>
      <c r="D210" s="208" t="s">
        <v>169</v>
      </c>
      <c r="E210" s="245" t="s">
        <v>1</v>
      </c>
      <c r="F210" s="246" t="s">
        <v>267</v>
      </c>
      <c r="G210" s="244"/>
      <c r="H210" s="247">
        <v>24.111000000000001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AT210" s="253" t="s">
        <v>169</v>
      </c>
      <c r="AU210" s="253" t="s">
        <v>85</v>
      </c>
      <c r="AV210" s="16" t="s">
        <v>97</v>
      </c>
      <c r="AW210" s="16" t="s">
        <v>32</v>
      </c>
      <c r="AX210" s="16" t="s">
        <v>76</v>
      </c>
      <c r="AY210" s="253" t="s">
        <v>163</v>
      </c>
    </row>
    <row r="211" spans="1:65" s="14" customFormat="1" ht="11.25">
      <c r="B211" s="217"/>
      <c r="C211" s="218"/>
      <c r="D211" s="208" t="s">
        <v>169</v>
      </c>
      <c r="E211" s="219" t="s">
        <v>187</v>
      </c>
      <c r="F211" s="220" t="s">
        <v>309</v>
      </c>
      <c r="G211" s="218"/>
      <c r="H211" s="221">
        <v>123.96899999999999</v>
      </c>
      <c r="I211" s="222"/>
      <c r="J211" s="218"/>
      <c r="K211" s="218"/>
      <c r="L211" s="223"/>
      <c r="M211" s="229"/>
      <c r="N211" s="230"/>
      <c r="O211" s="230"/>
      <c r="P211" s="230"/>
      <c r="Q211" s="230"/>
      <c r="R211" s="230"/>
      <c r="S211" s="230"/>
      <c r="T211" s="231"/>
      <c r="AT211" s="227" t="s">
        <v>169</v>
      </c>
      <c r="AU211" s="227" t="s">
        <v>85</v>
      </c>
      <c r="AV211" s="14" t="s">
        <v>85</v>
      </c>
      <c r="AW211" s="14" t="s">
        <v>32</v>
      </c>
      <c r="AX211" s="14" t="s">
        <v>83</v>
      </c>
      <c r="AY211" s="227" t="s">
        <v>163</v>
      </c>
    </row>
    <row r="212" spans="1:65" s="2" customFormat="1" ht="16.5" customHeight="1">
      <c r="A212" s="35"/>
      <c r="B212" s="36"/>
      <c r="C212" s="254" t="s">
        <v>310</v>
      </c>
      <c r="D212" s="254" t="s">
        <v>311</v>
      </c>
      <c r="E212" s="255" t="s">
        <v>312</v>
      </c>
      <c r="F212" s="256" t="s">
        <v>313</v>
      </c>
      <c r="G212" s="257" t="s">
        <v>296</v>
      </c>
      <c r="H212" s="258">
        <v>341.84199999999998</v>
      </c>
      <c r="I212" s="259"/>
      <c r="J212" s="260">
        <f>ROUND(I212*H212,2)</f>
        <v>0</v>
      </c>
      <c r="K212" s="256" t="s">
        <v>212</v>
      </c>
      <c r="L212" s="261"/>
      <c r="M212" s="262" t="s">
        <v>1</v>
      </c>
      <c r="N212" s="263" t="s">
        <v>43</v>
      </c>
      <c r="O212" s="73"/>
      <c r="P212" s="202">
        <f>O212*H212</f>
        <v>0</v>
      </c>
      <c r="Q212" s="202">
        <v>0</v>
      </c>
      <c r="R212" s="202">
        <f>Q212*H212</f>
        <v>0</v>
      </c>
      <c r="S212" s="202">
        <v>0</v>
      </c>
      <c r="T212" s="20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4" t="s">
        <v>253</v>
      </c>
      <c r="AT212" s="204" t="s">
        <v>311</v>
      </c>
      <c r="AU212" s="204" t="s">
        <v>85</v>
      </c>
      <c r="AY212" s="18" t="s">
        <v>163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8" t="s">
        <v>111</v>
      </c>
      <c r="BK212" s="205">
        <f>ROUND(I212*H212,2)</f>
        <v>0</v>
      </c>
      <c r="BL212" s="18" t="s">
        <v>111</v>
      </c>
      <c r="BM212" s="204" t="s">
        <v>314</v>
      </c>
    </row>
    <row r="213" spans="1:65" s="13" customFormat="1" ht="11.25">
      <c r="B213" s="206"/>
      <c r="C213" s="207"/>
      <c r="D213" s="208" t="s">
        <v>169</v>
      </c>
      <c r="E213" s="209" t="s">
        <v>1</v>
      </c>
      <c r="F213" s="210" t="s">
        <v>315</v>
      </c>
      <c r="G213" s="207"/>
      <c r="H213" s="209" t="s">
        <v>1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169</v>
      </c>
      <c r="AU213" s="216" t="s">
        <v>85</v>
      </c>
      <c r="AV213" s="13" t="s">
        <v>83</v>
      </c>
      <c r="AW213" s="13" t="s">
        <v>32</v>
      </c>
      <c r="AX213" s="13" t="s">
        <v>76</v>
      </c>
      <c r="AY213" s="216" t="s">
        <v>163</v>
      </c>
    </row>
    <row r="214" spans="1:65" s="14" customFormat="1" ht="11.25">
      <c r="B214" s="217"/>
      <c r="C214" s="218"/>
      <c r="D214" s="208" t="s">
        <v>169</v>
      </c>
      <c r="E214" s="219" t="s">
        <v>1</v>
      </c>
      <c r="F214" s="220" t="s">
        <v>316</v>
      </c>
      <c r="G214" s="218"/>
      <c r="H214" s="221">
        <v>341.84199999999998</v>
      </c>
      <c r="I214" s="222"/>
      <c r="J214" s="218"/>
      <c r="K214" s="218"/>
      <c r="L214" s="223"/>
      <c r="M214" s="229"/>
      <c r="N214" s="230"/>
      <c r="O214" s="230"/>
      <c r="P214" s="230"/>
      <c r="Q214" s="230"/>
      <c r="R214" s="230"/>
      <c r="S214" s="230"/>
      <c r="T214" s="231"/>
      <c r="AT214" s="227" t="s">
        <v>169</v>
      </c>
      <c r="AU214" s="227" t="s">
        <v>85</v>
      </c>
      <c r="AV214" s="14" t="s">
        <v>85</v>
      </c>
      <c r="AW214" s="14" t="s">
        <v>32</v>
      </c>
      <c r="AX214" s="14" t="s">
        <v>83</v>
      </c>
      <c r="AY214" s="227" t="s">
        <v>163</v>
      </c>
    </row>
    <row r="215" spans="1:65" s="2" customFormat="1" ht="16.5" customHeight="1">
      <c r="A215" s="35"/>
      <c r="B215" s="36"/>
      <c r="C215" s="254" t="s">
        <v>317</v>
      </c>
      <c r="D215" s="254" t="s">
        <v>311</v>
      </c>
      <c r="E215" s="255" t="s">
        <v>318</v>
      </c>
      <c r="F215" s="256" t="s">
        <v>319</v>
      </c>
      <c r="G215" s="257" t="s">
        <v>296</v>
      </c>
      <c r="H215" s="258">
        <v>223.14400000000001</v>
      </c>
      <c r="I215" s="259"/>
      <c r="J215" s="260">
        <f>ROUND(I215*H215,2)</f>
        <v>0</v>
      </c>
      <c r="K215" s="256" t="s">
        <v>212</v>
      </c>
      <c r="L215" s="261"/>
      <c r="M215" s="262" t="s">
        <v>1</v>
      </c>
      <c r="N215" s="263" t="s">
        <v>43</v>
      </c>
      <c r="O215" s="73"/>
      <c r="P215" s="202">
        <f>O215*H215</f>
        <v>0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4" t="s">
        <v>253</v>
      </c>
      <c r="AT215" s="204" t="s">
        <v>311</v>
      </c>
      <c r="AU215" s="204" t="s">
        <v>85</v>
      </c>
      <c r="AY215" s="18" t="s">
        <v>163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8" t="s">
        <v>111</v>
      </c>
      <c r="BK215" s="205">
        <f>ROUND(I215*H215,2)</f>
        <v>0</v>
      </c>
      <c r="BL215" s="18" t="s">
        <v>111</v>
      </c>
      <c r="BM215" s="204" t="s">
        <v>320</v>
      </c>
    </row>
    <row r="216" spans="1:65" s="13" customFormat="1" ht="11.25">
      <c r="B216" s="206"/>
      <c r="C216" s="207"/>
      <c r="D216" s="208" t="s">
        <v>169</v>
      </c>
      <c r="E216" s="209" t="s">
        <v>1</v>
      </c>
      <c r="F216" s="210" t="s">
        <v>220</v>
      </c>
      <c r="G216" s="207"/>
      <c r="H216" s="209" t="s">
        <v>1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169</v>
      </c>
      <c r="AU216" s="216" t="s">
        <v>85</v>
      </c>
      <c r="AV216" s="13" t="s">
        <v>83</v>
      </c>
      <c r="AW216" s="13" t="s">
        <v>32</v>
      </c>
      <c r="AX216" s="13" t="s">
        <v>76</v>
      </c>
      <c r="AY216" s="216" t="s">
        <v>163</v>
      </c>
    </row>
    <row r="217" spans="1:65" s="14" customFormat="1" ht="11.25">
      <c r="B217" s="217"/>
      <c r="C217" s="218"/>
      <c r="D217" s="208" t="s">
        <v>169</v>
      </c>
      <c r="E217" s="219" t="s">
        <v>1</v>
      </c>
      <c r="F217" s="220" t="s">
        <v>321</v>
      </c>
      <c r="G217" s="218"/>
      <c r="H217" s="221">
        <v>223.14400000000001</v>
      </c>
      <c r="I217" s="222"/>
      <c r="J217" s="218"/>
      <c r="K217" s="218"/>
      <c r="L217" s="223"/>
      <c r="M217" s="229"/>
      <c r="N217" s="230"/>
      <c r="O217" s="230"/>
      <c r="P217" s="230"/>
      <c r="Q217" s="230"/>
      <c r="R217" s="230"/>
      <c r="S217" s="230"/>
      <c r="T217" s="231"/>
      <c r="AT217" s="227" t="s">
        <v>169</v>
      </c>
      <c r="AU217" s="227" t="s">
        <v>85</v>
      </c>
      <c r="AV217" s="14" t="s">
        <v>85</v>
      </c>
      <c r="AW217" s="14" t="s">
        <v>32</v>
      </c>
      <c r="AX217" s="14" t="s">
        <v>83</v>
      </c>
      <c r="AY217" s="227" t="s">
        <v>163</v>
      </c>
    </row>
    <row r="218" spans="1:65" s="2" customFormat="1" ht="24.2" customHeight="1">
      <c r="A218" s="35"/>
      <c r="B218" s="36"/>
      <c r="C218" s="193" t="s">
        <v>322</v>
      </c>
      <c r="D218" s="193" t="s">
        <v>165</v>
      </c>
      <c r="E218" s="194" t="s">
        <v>282</v>
      </c>
      <c r="F218" s="195" t="s">
        <v>283</v>
      </c>
      <c r="G218" s="196" t="s">
        <v>229</v>
      </c>
      <c r="H218" s="197">
        <v>346.70100000000002</v>
      </c>
      <c r="I218" s="198"/>
      <c r="J218" s="199">
        <f>ROUND(I218*H218,2)</f>
        <v>0</v>
      </c>
      <c r="K218" s="195" t="s">
        <v>212</v>
      </c>
      <c r="L218" s="40"/>
      <c r="M218" s="200" t="s">
        <v>1</v>
      </c>
      <c r="N218" s="201" t="s">
        <v>43</v>
      </c>
      <c r="O218" s="73"/>
      <c r="P218" s="202">
        <f>O218*H218</f>
        <v>0</v>
      </c>
      <c r="Q218" s="202">
        <v>0</v>
      </c>
      <c r="R218" s="202">
        <f>Q218*H218</f>
        <v>0</v>
      </c>
      <c r="S218" s="202">
        <v>0</v>
      </c>
      <c r="T218" s="20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4" t="s">
        <v>111</v>
      </c>
      <c r="AT218" s="204" t="s">
        <v>165</v>
      </c>
      <c r="AU218" s="204" t="s">
        <v>85</v>
      </c>
      <c r="AY218" s="18" t="s">
        <v>163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8" t="s">
        <v>111</v>
      </c>
      <c r="BK218" s="205">
        <f>ROUND(I218*H218,2)</f>
        <v>0</v>
      </c>
      <c r="BL218" s="18" t="s">
        <v>111</v>
      </c>
      <c r="BM218" s="204" t="s">
        <v>323</v>
      </c>
    </row>
    <row r="219" spans="1:65" s="13" customFormat="1" ht="11.25">
      <c r="B219" s="206"/>
      <c r="C219" s="207"/>
      <c r="D219" s="208" t="s">
        <v>169</v>
      </c>
      <c r="E219" s="209" t="s">
        <v>1</v>
      </c>
      <c r="F219" s="210" t="s">
        <v>220</v>
      </c>
      <c r="G219" s="207"/>
      <c r="H219" s="209" t="s">
        <v>1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169</v>
      </c>
      <c r="AU219" s="216" t="s">
        <v>85</v>
      </c>
      <c r="AV219" s="13" t="s">
        <v>83</v>
      </c>
      <c r="AW219" s="13" t="s">
        <v>32</v>
      </c>
      <c r="AX219" s="13" t="s">
        <v>76</v>
      </c>
      <c r="AY219" s="216" t="s">
        <v>163</v>
      </c>
    </row>
    <row r="220" spans="1:65" s="13" customFormat="1" ht="11.25">
      <c r="B220" s="206"/>
      <c r="C220" s="207"/>
      <c r="D220" s="208" t="s">
        <v>169</v>
      </c>
      <c r="E220" s="209" t="s">
        <v>1</v>
      </c>
      <c r="F220" s="210" t="s">
        <v>324</v>
      </c>
      <c r="G220" s="207"/>
      <c r="H220" s="209" t="s">
        <v>1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169</v>
      </c>
      <c r="AU220" s="216" t="s">
        <v>85</v>
      </c>
      <c r="AV220" s="13" t="s">
        <v>83</v>
      </c>
      <c r="AW220" s="13" t="s">
        <v>32</v>
      </c>
      <c r="AX220" s="13" t="s">
        <v>76</v>
      </c>
      <c r="AY220" s="216" t="s">
        <v>163</v>
      </c>
    </row>
    <row r="221" spans="1:65" s="14" customFormat="1" ht="11.25">
      <c r="B221" s="217"/>
      <c r="C221" s="218"/>
      <c r="D221" s="208" t="s">
        <v>169</v>
      </c>
      <c r="E221" s="219" t="s">
        <v>184</v>
      </c>
      <c r="F221" s="220" t="s">
        <v>325</v>
      </c>
      <c r="G221" s="218"/>
      <c r="H221" s="221">
        <v>346.70100000000002</v>
      </c>
      <c r="I221" s="222"/>
      <c r="J221" s="218"/>
      <c r="K221" s="218"/>
      <c r="L221" s="223"/>
      <c r="M221" s="229"/>
      <c r="N221" s="230"/>
      <c r="O221" s="230"/>
      <c r="P221" s="230"/>
      <c r="Q221" s="230"/>
      <c r="R221" s="230"/>
      <c r="S221" s="230"/>
      <c r="T221" s="231"/>
      <c r="AT221" s="227" t="s">
        <v>169</v>
      </c>
      <c r="AU221" s="227" t="s">
        <v>85</v>
      </c>
      <c r="AV221" s="14" t="s">
        <v>85</v>
      </c>
      <c r="AW221" s="14" t="s">
        <v>32</v>
      </c>
      <c r="AX221" s="14" t="s">
        <v>83</v>
      </c>
      <c r="AY221" s="227" t="s">
        <v>163</v>
      </c>
    </row>
    <row r="222" spans="1:65" s="2" customFormat="1" ht="37.9" customHeight="1">
      <c r="A222" s="35"/>
      <c r="B222" s="36"/>
      <c r="C222" s="193" t="s">
        <v>326</v>
      </c>
      <c r="D222" s="193" t="s">
        <v>165</v>
      </c>
      <c r="E222" s="194" t="s">
        <v>327</v>
      </c>
      <c r="F222" s="195" t="s">
        <v>328</v>
      </c>
      <c r="G222" s="196" t="s">
        <v>229</v>
      </c>
      <c r="H222" s="197">
        <v>346.70100000000002</v>
      </c>
      <c r="I222" s="198"/>
      <c r="J222" s="199">
        <f>ROUND(I222*H222,2)</f>
        <v>0</v>
      </c>
      <c r="K222" s="195" t="s">
        <v>212</v>
      </c>
      <c r="L222" s="40"/>
      <c r="M222" s="200" t="s">
        <v>1</v>
      </c>
      <c r="N222" s="201" t="s">
        <v>43</v>
      </c>
      <c r="O222" s="73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4" t="s">
        <v>111</v>
      </c>
      <c r="AT222" s="204" t="s">
        <v>165</v>
      </c>
      <c r="AU222" s="204" t="s">
        <v>85</v>
      </c>
      <c r="AY222" s="18" t="s">
        <v>163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8" t="s">
        <v>111</v>
      </c>
      <c r="BK222" s="205">
        <f>ROUND(I222*H222,2)</f>
        <v>0</v>
      </c>
      <c r="BL222" s="18" t="s">
        <v>111</v>
      </c>
      <c r="BM222" s="204" t="s">
        <v>329</v>
      </c>
    </row>
    <row r="223" spans="1:65" s="14" customFormat="1" ht="11.25">
      <c r="B223" s="217"/>
      <c r="C223" s="218"/>
      <c r="D223" s="208" t="s">
        <v>169</v>
      </c>
      <c r="E223" s="219" t="s">
        <v>1</v>
      </c>
      <c r="F223" s="220" t="s">
        <v>184</v>
      </c>
      <c r="G223" s="218"/>
      <c r="H223" s="221">
        <v>346.70100000000002</v>
      </c>
      <c r="I223" s="222"/>
      <c r="J223" s="218"/>
      <c r="K223" s="218"/>
      <c r="L223" s="223"/>
      <c r="M223" s="229"/>
      <c r="N223" s="230"/>
      <c r="O223" s="230"/>
      <c r="P223" s="230"/>
      <c r="Q223" s="230"/>
      <c r="R223" s="230"/>
      <c r="S223" s="230"/>
      <c r="T223" s="231"/>
      <c r="AT223" s="227" t="s">
        <v>169</v>
      </c>
      <c r="AU223" s="227" t="s">
        <v>85</v>
      </c>
      <c r="AV223" s="14" t="s">
        <v>85</v>
      </c>
      <c r="AW223" s="14" t="s">
        <v>32</v>
      </c>
      <c r="AX223" s="14" t="s">
        <v>83</v>
      </c>
      <c r="AY223" s="227" t="s">
        <v>163</v>
      </c>
    </row>
    <row r="224" spans="1:65" s="12" customFormat="1" ht="22.9" customHeight="1">
      <c r="B224" s="177"/>
      <c r="C224" s="178"/>
      <c r="D224" s="179" t="s">
        <v>75</v>
      </c>
      <c r="E224" s="191" t="s">
        <v>97</v>
      </c>
      <c r="F224" s="191" t="s">
        <v>330</v>
      </c>
      <c r="G224" s="178"/>
      <c r="H224" s="178"/>
      <c r="I224" s="181"/>
      <c r="J224" s="192">
        <f>BK224</f>
        <v>0</v>
      </c>
      <c r="K224" s="178"/>
      <c r="L224" s="183"/>
      <c r="M224" s="184"/>
      <c r="N224" s="185"/>
      <c r="O224" s="185"/>
      <c r="P224" s="186">
        <f>SUM(P225:P228)</f>
        <v>0</v>
      </c>
      <c r="Q224" s="185"/>
      <c r="R224" s="186">
        <f>SUM(R225:R228)</f>
        <v>0</v>
      </c>
      <c r="S224" s="185"/>
      <c r="T224" s="187">
        <f>SUM(T225:T228)</f>
        <v>0</v>
      </c>
      <c r="AR224" s="188" t="s">
        <v>83</v>
      </c>
      <c r="AT224" s="189" t="s">
        <v>75</v>
      </c>
      <c r="AU224" s="189" t="s">
        <v>83</v>
      </c>
      <c r="AY224" s="188" t="s">
        <v>163</v>
      </c>
      <c r="BK224" s="190">
        <f>SUM(BK225:BK228)</f>
        <v>0</v>
      </c>
    </row>
    <row r="225" spans="1:65" s="2" customFormat="1" ht="21.75" customHeight="1">
      <c r="A225" s="35"/>
      <c r="B225" s="36"/>
      <c r="C225" s="193" t="s">
        <v>331</v>
      </c>
      <c r="D225" s="193" t="s">
        <v>165</v>
      </c>
      <c r="E225" s="194" t="s">
        <v>332</v>
      </c>
      <c r="F225" s="195" t="s">
        <v>333</v>
      </c>
      <c r="G225" s="196" t="s">
        <v>334</v>
      </c>
      <c r="H225" s="197">
        <v>188</v>
      </c>
      <c r="I225" s="198"/>
      <c r="J225" s="199">
        <f>ROUND(I225*H225,2)</f>
        <v>0</v>
      </c>
      <c r="K225" s="195" t="s">
        <v>212</v>
      </c>
      <c r="L225" s="40"/>
      <c r="M225" s="200" t="s">
        <v>1</v>
      </c>
      <c r="N225" s="201" t="s">
        <v>43</v>
      </c>
      <c r="O225" s="73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4" t="s">
        <v>111</v>
      </c>
      <c r="AT225" s="204" t="s">
        <v>165</v>
      </c>
      <c r="AU225" s="204" t="s">
        <v>85</v>
      </c>
      <c r="AY225" s="18" t="s">
        <v>163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8" t="s">
        <v>111</v>
      </c>
      <c r="BK225" s="205">
        <f>ROUND(I225*H225,2)</f>
        <v>0</v>
      </c>
      <c r="BL225" s="18" t="s">
        <v>111</v>
      </c>
      <c r="BM225" s="204" t="s">
        <v>335</v>
      </c>
    </row>
    <row r="226" spans="1:65" s="13" customFormat="1" ht="11.25">
      <c r="B226" s="206"/>
      <c r="C226" s="207"/>
      <c r="D226" s="208" t="s">
        <v>169</v>
      </c>
      <c r="E226" s="209" t="s">
        <v>1</v>
      </c>
      <c r="F226" s="210" t="s">
        <v>220</v>
      </c>
      <c r="G226" s="207"/>
      <c r="H226" s="209" t="s">
        <v>1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169</v>
      </c>
      <c r="AU226" s="216" t="s">
        <v>85</v>
      </c>
      <c r="AV226" s="13" t="s">
        <v>83</v>
      </c>
      <c r="AW226" s="13" t="s">
        <v>32</v>
      </c>
      <c r="AX226" s="13" t="s">
        <v>76</v>
      </c>
      <c r="AY226" s="216" t="s">
        <v>163</v>
      </c>
    </row>
    <row r="227" spans="1:65" s="13" customFormat="1" ht="11.25">
      <c r="B227" s="206"/>
      <c r="C227" s="207"/>
      <c r="D227" s="208" t="s">
        <v>169</v>
      </c>
      <c r="E227" s="209" t="s">
        <v>1</v>
      </c>
      <c r="F227" s="210" t="s">
        <v>336</v>
      </c>
      <c r="G227" s="207"/>
      <c r="H227" s="209" t="s">
        <v>1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169</v>
      </c>
      <c r="AU227" s="216" t="s">
        <v>85</v>
      </c>
      <c r="AV227" s="13" t="s">
        <v>83</v>
      </c>
      <c r="AW227" s="13" t="s">
        <v>32</v>
      </c>
      <c r="AX227" s="13" t="s">
        <v>76</v>
      </c>
      <c r="AY227" s="216" t="s">
        <v>163</v>
      </c>
    </row>
    <row r="228" spans="1:65" s="14" customFormat="1" ht="11.25">
      <c r="B228" s="217"/>
      <c r="C228" s="218"/>
      <c r="D228" s="208" t="s">
        <v>169</v>
      </c>
      <c r="E228" s="219" t="s">
        <v>1</v>
      </c>
      <c r="F228" s="220" t="s">
        <v>337</v>
      </c>
      <c r="G228" s="218"/>
      <c r="H228" s="221">
        <v>188</v>
      </c>
      <c r="I228" s="222"/>
      <c r="J228" s="218"/>
      <c r="K228" s="218"/>
      <c r="L228" s="223"/>
      <c r="M228" s="229"/>
      <c r="N228" s="230"/>
      <c r="O228" s="230"/>
      <c r="P228" s="230"/>
      <c r="Q228" s="230"/>
      <c r="R228" s="230"/>
      <c r="S228" s="230"/>
      <c r="T228" s="231"/>
      <c r="AT228" s="227" t="s">
        <v>169</v>
      </c>
      <c r="AU228" s="227" t="s">
        <v>85</v>
      </c>
      <c r="AV228" s="14" t="s">
        <v>85</v>
      </c>
      <c r="AW228" s="14" t="s">
        <v>32</v>
      </c>
      <c r="AX228" s="14" t="s">
        <v>83</v>
      </c>
      <c r="AY228" s="227" t="s">
        <v>163</v>
      </c>
    </row>
    <row r="229" spans="1:65" s="12" customFormat="1" ht="22.9" customHeight="1">
      <c r="B229" s="177"/>
      <c r="C229" s="178"/>
      <c r="D229" s="179" t="s">
        <v>75</v>
      </c>
      <c r="E229" s="191" t="s">
        <v>111</v>
      </c>
      <c r="F229" s="191" t="s">
        <v>338</v>
      </c>
      <c r="G229" s="178"/>
      <c r="H229" s="178"/>
      <c r="I229" s="181"/>
      <c r="J229" s="192">
        <f>BK229</f>
        <v>0</v>
      </c>
      <c r="K229" s="178"/>
      <c r="L229" s="183"/>
      <c r="M229" s="184"/>
      <c r="N229" s="185"/>
      <c r="O229" s="185"/>
      <c r="P229" s="186">
        <f>SUM(P230:P250)</f>
        <v>0</v>
      </c>
      <c r="Q229" s="185"/>
      <c r="R229" s="186">
        <f>SUM(R230:R250)</f>
        <v>2.93100893</v>
      </c>
      <c r="S229" s="185"/>
      <c r="T229" s="187">
        <f>SUM(T230:T250)</f>
        <v>0</v>
      </c>
      <c r="AR229" s="188" t="s">
        <v>83</v>
      </c>
      <c r="AT229" s="189" t="s">
        <v>75</v>
      </c>
      <c r="AU229" s="189" t="s">
        <v>83</v>
      </c>
      <c r="AY229" s="188" t="s">
        <v>163</v>
      </c>
      <c r="BK229" s="190">
        <f>SUM(BK230:BK250)</f>
        <v>0</v>
      </c>
    </row>
    <row r="230" spans="1:65" s="2" customFormat="1" ht="16.5" customHeight="1">
      <c r="A230" s="35"/>
      <c r="B230" s="36"/>
      <c r="C230" s="193" t="s">
        <v>7</v>
      </c>
      <c r="D230" s="193" t="s">
        <v>165</v>
      </c>
      <c r="E230" s="194" t="s">
        <v>339</v>
      </c>
      <c r="F230" s="195" t="s">
        <v>340</v>
      </c>
      <c r="G230" s="196" t="s">
        <v>229</v>
      </c>
      <c r="H230" s="197">
        <v>32.82</v>
      </c>
      <c r="I230" s="198"/>
      <c r="J230" s="199">
        <f>ROUND(I230*H230,2)</f>
        <v>0</v>
      </c>
      <c r="K230" s="195" t="s">
        <v>212</v>
      </c>
      <c r="L230" s="40"/>
      <c r="M230" s="200" t="s">
        <v>1</v>
      </c>
      <c r="N230" s="201" t="s">
        <v>43</v>
      </c>
      <c r="O230" s="73"/>
      <c r="P230" s="202">
        <f>O230*H230</f>
        <v>0</v>
      </c>
      <c r="Q230" s="202">
        <v>0</v>
      </c>
      <c r="R230" s="202">
        <f>Q230*H230</f>
        <v>0</v>
      </c>
      <c r="S230" s="202">
        <v>0</v>
      </c>
      <c r="T230" s="20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4" t="s">
        <v>111</v>
      </c>
      <c r="AT230" s="204" t="s">
        <v>165</v>
      </c>
      <c r="AU230" s="204" t="s">
        <v>85</v>
      </c>
      <c r="AY230" s="18" t="s">
        <v>163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8" t="s">
        <v>111</v>
      </c>
      <c r="BK230" s="205">
        <f>ROUND(I230*H230,2)</f>
        <v>0</v>
      </c>
      <c r="BL230" s="18" t="s">
        <v>111</v>
      </c>
      <c r="BM230" s="204" t="s">
        <v>341</v>
      </c>
    </row>
    <row r="231" spans="1:65" s="13" customFormat="1" ht="11.25">
      <c r="B231" s="206"/>
      <c r="C231" s="207"/>
      <c r="D231" s="208" t="s">
        <v>169</v>
      </c>
      <c r="E231" s="209" t="s">
        <v>1</v>
      </c>
      <c r="F231" s="210" t="s">
        <v>220</v>
      </c>
      <c r="G231" s="207"/>
      <c r="H231" s="209" t="s">
        <v>1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169</v>
      </c>
      <c r="AU231" s="216" t="s">
        <v>85</v>
      </c>
      <c r="AV231" s="13" t="s">
        <v>83</v>
      </c>
      <c r="AW231" s="13" t="s">
        <v>32</v>
      </c>
      <c r="AX231" s="13" t="s">
        <v>76</v>
      </c>
      <c r="AY231" s="216" t="s">
        <v>163</v>
      </c>
    </row>
    <row r="232" spans="1:65" s="14" customFormat="1" ht="11.25">
      <c r="B232" s="217"/>
      <c r="C232" s="218"/>
      <c r="D232" s="208" t="s">
        <v>169</v>
      </c>
      <c r="E232" s="219" t="s">
        <v>1</v>
      </c>
      <c r="F232" s="220" t="s">
        <v>171</v>
      </c>
      <c r="G232" s="218"/>
      <c r="H232" s="221">
        <v>32.82</v>
      </c>
      <c r="I232" s="222"/>
      <c r="J232" s="218"/>
      <c r="K232" s="218"/>
      <c r="L232" s="223"/>
      <c r="M232" s="229"/>
      <c r="N232" s="230"/>
      <c r="O232" s="230"/>
      <c r="P232" s="230"/>
      <c r="Q232" s="230"/>
      <c r="R232" s="230"/>
      <c r="S232" s="230"/>
      <c r="T232" s="231"/>
      <c r="AT232" s="227" t="s">
        <v>169</v>
      </c>
      <c r="AU232" s="227" t="s">
        <v>85</v>
      </c>
      <c r="AV232" s="14" t="s">
        <v>85</v>
      </c>
      <c r="AW232" s="14" t="s">
        <v>32</v>
      </c>
      <c r="AX232" s="14" t="s">
        <v>83</v>
      </c>
      <c r="AY232" s="227" t="s">
        <v>163</v>
      </c>
    </row>
    <row r="233" spans="1:65" s="2" customFormat="1" ht="21.75" customHeight="1">
      <c r="A233" s="35"/>
      <c r="B233" s="36"/>
      <c r="C233" s="193" t="s">
        <v>342</v>
      </c>
      <c r="D233" s="193" t="s">
        <v>165</v>
      </c>
      <c r="E233" s="194" t="s">
        <v>343</v>
      </c>
      <c r="F233" s="195" t="s">
        <v>344</v>
      </c>
      <c r="G233" s="196" t="s">
        <v>345</v>
      </c>
      <c r="H233" s="197">
        <v>10</v>
      </c>
      <c r="I233" s="198"/>
      <c r="J233" s="199">
        <f>ROUND(I233*H233,2)</f>
        <v>0</v>
      </c>
      <c r="K233" s="195" t="s">
        <v>212</v>
      </c>
      <c r="L233" s="40"/>
      <c r="M233" s="200" t="s">
        <v>1</v>
      </c>
      <c r="N233" s="201" t="s">
        <v>43</v>
      </c>
      <c r="O233" s="73"/>
      <c r="P233" s="202">
        <f>O233*H233</f>
        <v>0</v>
      </c>
      <c r="Q233" s="202">
        <v>0.22394</v>
      </c>
      <c r="R233" s="202">
        <f>Q233*H233</f>
        <v>2.2393999999999998</v>
      </c>
      <c r="S233" s="202">
        <v>0</v>
      </c>
      <c r="T233" s="20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4" t="s">
        <v>111</v>
      </c>
      <c r="AT233" s="204" t="s">
        <v>165</v>
      </c>
      <c r="AU233" s="204" t="s">
        <v>85</v>
      </c>
      <c r="AY233" s="18" t="s">
        <v>163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8" t="s">
        <v>111</v>
      </c>
      <c r="BK233" s="205">
        <f>ROUND(I233*H233,2)</f>
        <v>0</v>
      </c>
      <c r="BL233" s="18" t="s">
        <v>111</v>
      </c>
      <c r="BM233" s="204" t="s">
        <v>346</v>
      </c>
    </row>
    <row r="234" spans="1:65" s="13" customFormat="1" ht="22.5">
      <c r="B234" s="206"/>
      <c r="C234" s="207"/>
      <c r="D234" s="208" t="s">
        <v>169</v>
      </c>
      <c r="E234" s="209" t="s">
        <v>1</v>
      </c>
      <c r="F234" s="210" t="s">
        <v>347</v>
      </c>
      <c r="G234" s="207"/>
      <c r="H234" s="209" t="s">
        <v>1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169</v>
      </c>
      <c r="AU234" s="216" t="s">
        <v>85</v>
      </c>
      <c r="AV234" s="13" t="s">
        <v>83</v>
      </c>
      <c r="AW234" s="13" t="s">
        <v>32</v>
      </c>
      <c r="AX234" s="13" t="s">
        <v>76</v>
      </c>
      <c r="AY234" s="216" t="s">
        <v>163</v>
      </c>
    </row>
    <row r="235" spans="1:65" s="14" customFormat="1" ht="11.25">
      <c r="B235" s="217"/>
      <c r="C235" s="218"/>
      <c r="D235" s="208" t="s">
        <v>169</v>
      </c>
      <c r="E235" s="219" t="s">
        <v>1</v>
      </c>
      <c r="F235" s="220" t="s">
        <v>348</v>
      </c>
      <c r="G235" s="218"/>
      <c r="H235" s="221">
        <v>10</v>
      </c>
      <c r="I235" s="222"/>
      <c r="J235" s="218"/>
      <c r="K235" s="218"/>
      <c r="L235" s="223"/>
      <c r="M235" s="229"/>
      <c r="N235" s="230"/>
      <c r="O235" s="230"/>
      <c r="P235" s="230"/>
      <c r="Q235" s="230"/>
      <c r="R235" s="230"/>
      <c r="S235" s="230"/>
      <c r="T235" s="231"/>
      <c r="AT235" s="227" t="s">
        <v>169</v>
      </c>
      <c r="AU235" s="227" t="s">
        <v>85</v>
      </c>
      <c r="AV235" s="14" t="s">
        <v>85</v>
      </c>
      <c r="AW235" s="14" t="s">
        <v>32</v>
      </c>
      <c r="AX235" s="14" t="s">
        <v>83</v>
      </c>
      <c r="AY235" s="227" t="s">
        <v>163</v>
      </c>
    </row>
    <row r="236" spans="1:65" s="2" customFormat="1" ht="24.2" customHeight="1">
      <c r="A236" s="35"/>
      <c r="B236" s="36"/>
      <c r="C236" s="254" t="s">
        <v>349</v>
      </c>
      <c r="D236" s="254" t="s">
        <v>311</v>
      </c>
      <c r="E236" s="255" t="s">
        <v>350</v>
      </c>
      <c r="F236" s="256" t="s">
        <v>351</v>
      </c>
      <c r="G236" s="257" t="s">
        <v>345</v>
      </c>
      <c r="H236" s="258">
        <v>2.02</v>
      </c>
      <c r="I236" s="259"/>
      <c r="J236" s="260">
        <f>ROUND(I236*H236,2)</f>
        <v>0</v>
      </c>
      <c r="K236" s="256" t="s">
        <v>212</v>
      </c>
      <c r="L236" s="261"/>
      <c r="M236" s="262" t="s">
        <v>1</v>
      </c>
      <c r="N236" s="263" t="s">
        <v>43</v>
      </c>
      <c r="O236" s="73"/>
      <c r="P236" s="202">
        <f>O236*H236</f>
        <v>0</v>
      </c>
      <c r="Q236" s="202">
        <v>3.2000000000000001E-2</v>
      </c>
      <c r="R236" s="202">
        <f>Q236*H236</f>
        <v>6.4640000000000003E-2</v>
      </c>
      <c r="S236" s="202">
        <v>0</v>
      </c>
      <c r="T236" s="20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4" t="s">
        <v>253</v>
      </c>
      <c r="AT236" s="204" t="s">
        <v>311</v>
      </c>
      <c r="AU236" s="204" t="s">
        <v>85</v>
      </c>
      <c r="AY236" s="18" t="s">
        <v>163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8" t="s">
        <v>111</v>
      </c>
      <c r="BK236" s="205">
        <f>ROUND(I236*H236,2)</f>
        <v>0</v>
      </c>
      <c r="BL236" s="18" t="s">
        <v>111</v>
      </c>
      <c r="BM236" s="204" t="s">
        <v>352</v>
      </c>
    </row>
    <row r="237" spans="1:65" s="13" customFormat="1" ht="22.5">
      <c r="B237" s="206"/>
      <c r="C237" s="207"/>
      <c r="D237" s="208" t="s">
        <v>169</v>
      </c>
      <c r="E237" s="209" t="s">
        <v>1</v>
      </c>
      <c r="F237" s="210" t="s">
        <v>347</v>
      </c>
      <c r="G237" s="207"/>
      <c r="H237" s="209" t="s">
        <v>1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169</v>
      </c>
      <c r="AU237" s="216" t="s">
        <v>85</v>
      </c>
      <c r="AV237" s="13" t="s">
        <v>83</v>
      </c>
      <c r="AW237" s="13" t="s">
        <v>32</v>
      </c>
      <c r="AX237" s="13" t="s">
        <v>76</v>
      </c>
      <c r="AY237" s="216" t="s">
        <v>163</v>
      </c>
    </row>
    <row r="238" spans="1:65" s="14" customFormat="1" ht="11.25">
      <c r="B238" s="217"/>
      <c r="C238" s="218"/>
      <c r="D238" s="208" t="s">
        <v>169</v>
      </c>
      <c r="E238" s="219" t="s">
        <v>1</v>
      </c>
      <c r="F238" s="220" t="s">
        <v>353</v>
      </c>
      <c r="G238" s="218"/>
      <c r="H238" s="221">
        <v>2.02</v>
      </c>
      <c r="I238" s="222"/>
      <c r="J238" s="218"/>
      <c r="K238" s="218"/>
      <c r="L238" s="223"/>
      <c r="M238" s="229"/>
      <c r="N238" s="230"/>
      <c r="O238" s="230"/>
      <c r="P238" s="230"/>
      <c r="Q238" s="230"/>
      <c r="R238" s="230"/>
      <c r="S238" s="230"/>
      <c r="T238" s="231"/>
      <c r="AT238" s="227" t="s">
        <v>169</v>
      </c>
      <c r="AU238" s="227" t="s">
        <v>85</v>
      </c>
      <c r="AV238" s="14" t="s">
        <v>85</v>
      </c>
      <c r="AW238" s="14" t="s">
        <v>32</v>
      </c>
      <c r="AX238" s="14" t="s">
        <v>83</v>
      </c>
      <c r="AY238" s="227" t="s">
        <v>163</v>
      </c>
    </row>
    <row r="239" spans="1:65" s="2" customFormat="1" ht="24.2" customHeight="1">
      <c r="A239" s="35"/>
      <c r="B239" s="36"/>
      <c r="C239" s="254" t="s">
        <v>354</v>
      </c>
      <c r="D239" s="254" t="s">
        <v>311</v>
      </c>
      <c r="E239" s="255" t="s">
        <v>355</v>
      </c>
      <c r="F239" s="256" t="s">
        <v>356</v>
      </c>
      <c r="G239" s="257" t="s">
        <v>345</v>
      </c>
      <c r="H239" s="258">
        <v>1.01</v>
      </c>
      <c r="I239" s="259"/>
      <c r="J239" s="260">
        <f>ROUND(I239*H239,2)</f>
        <v>0</v>
      </c>
      <c r="K239" s="256" t="s">
        <v>212</v>
      </c>
      <c r="L239" s="261"/>
      <c r="M239" s="262" t="s">
        <v>1</v>
      </c>
      <c r="N239" s="263" t="s">
        <v>43</v>
      </c>
      <c r="O239" s="73"/>
      <c r="P239" s="202">
        <f>O239*H239</f>
        <v>0</v>
      </c>
      <c r="Q239" s="202">
        <v>4.1000000000000002E-2</v>
      </c>
      <c r="R239" s="202">
        <f>Q239*H239</f>
        <v>4.1410000000000002E-2</v>
      </c>
      <c r="S239" s="202">
        <v>0</v>
      </c>
      <c r="T239" s="20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4" t="s">
        <v>253</v>
      </c>
      <c r="AT239" s="204" t="s">
        <v>311</v>
      </c>
      <c r="AU239" s="204" t="s">
        <v>85</v>
      </c>
      <c r="AY239" s="18" t="s">
        <v>163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8" t="s">
        <v>111</v>
      </c>
      <c r="BK239" s="205">
        <f>ROUND(I239*H239,2)</f>
        <v>0</v>
      </c>
      <c r="BL239" s="18" t="s">
        <v>111</v>
      </c>
      <c r="BM239" s="204" t="s">
        <v>357</v>
      </c>
    </row>
    <row r="240" spans="1:65" s="13" customFormat="1" ht="22.5">
      <c r="B240" s="206"/>
      <c r="C240" s="207"/>
      <c r="D240" s="208" t="s">
        <v>169</v>
      </c>
      <c r="E240" s="209" t="s">
        <v>1</v>
      </c>
      <c r="F240" s="210" t="s">
        <v>347</v>
      </c>
      <c r="G240" s="207"/>
      <c r="H240" s="209" t="s">
        <v>1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169</v>
      </c>
      <c r="AU240" s="216" t="s">
        <v>85</v>
      </c>
      <c r="AV240" s="13" t="s">
        <v>83</v>
      </c>
      <c r="AW240" s="13" t="s">
        <v>32</v>
      </c>
      <c r="AX240" s="13" t="s">
        <v>76</v>
      </c>
      <c r="AY240" s="216" t="s">
        <v>163</v>
      </c>
    </row>
    <row r="241" spans="1:65" s="14" customFormat="1" ht="11.25">
      <c r="B241" s="217"/>
      <c r="C241" s="218"/>
      <c r="D241" s="208" t="s">
        <v>169</v>
      </c>
      <c r="E241" s="219" t="s">
        <v>1</v>
      </c>
      <c r="F241" s="220" t="s">
        <v>358</v>
      </c>
      <c r="G241" s="218"/>
      <c r="H241" s="221">
        <v>1.01</v>
      </c>
      <c r="I241" s="222"/>
      <c r="J241" s="218"/>
      <c r="K241" s="218"/>
      <c r="L241" s="223"/>
      <c r="M241" s="229"/>
      <c r="N241" s="230"/>
      <c r="O241" s="230"/>
      <c r="P241" s="230"/>
      <c r="Q241" s="230"/>
      <c r="R241" s="230"/>
      <c r="S241" s="230"/>
      <c r="T241" s="231"/>
      <c r="AT241" s="227" t="s">
        <v>169</v>
      </c>
      <c r="AU241" s="227" t="s">
        <v>85</v>
      </c>
      <c r="AV241" s="14" t="s">
        <v>85</v>
      </c>
      <c r="AW241" s="14" t="s">
        <v>32</v>
      </c>
      <c r="AX241" s="14" t="s">
        <v>83</v>
      </c>
      <c r="AY241" s="227" t="s">
        <v>163</v>
      </c>
    </row>
    <row r="242" spans="1:65" s="2" customFormat="1" ht="24.2" customHeight="1">
      <c r="A242" s="35"/>
      <c r="B242" s="36"/>
      <c r="C242" s="254" t="s">
        <v>359</v>
      </c>
      <c r="D242" s="254" t="s">
        <v>311</v>
      </c>
      <c r="E242" s="255" t="s">
        <v>360</v>
      </c>
      <c r="F242" s="256" t="s">
        <v>361</v>
      </c>
      <c r="G242" s="257" t="s">
        <v>345</v>
      </c>
      <c r="H242" s="258">
        <v>3.03</v>
      </c>
      <c r="I242" s="259"/>
      <c r="J242" s="260">
        <f>ROUND(I242*H242,2)</f>
        <v>0</v>
      </c>
      <c r="K242" s="256" t="s">
        <v>212</v>
      </c>
      <c r="L242" s="261"/>
      <c r="M242" s="262" t="s">
        <v>1</v>
      </c>
      <c r="N242" s="263" t="s">
        <v>43</v>
      </c>
      <c r="O242" s="73"/>
      <c r="P242" s="202">
        <f>O242*H242</f>
        <v>0</v>
      </c>
      <c r="Q242" s="202">
        <v>5.2999999999999999E-2</v>
      </c>
      <c r="R242" s="202">
        <f>Q242*H242</f>
        <v>0.16058999999999998</v>
      </c>
      <c r="S242" s="202">
        <v>0</v>
      </c>
      <c r="T242" s="20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4" t="s">
        <v>253</v>
      </c>
      <c r="AT242" s="204" t="s">
        <v>311</v>
      </c>
      <c r="AU242" s="204" t="s">
        <v>85</v>
      </c>
      <c r="AY242" s="18" t="s">
        <v>163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8" t="s">
        <v>111</v>
      </c>
      <c r="BK242" s="205">
        <f>ROUND(I242*H242,2)</f>
        <v>0</v>
      </c>
      <c r="BL242" s="18" t="s">
        <v>111</v>
      </c>
      <c r="BM242" s="204" t="s">
        <v>362</v>
      </c>
    </row>
    <row r="243" spans="1:65" s="13" customFormat="1" ht="22.5">
      <c r="B243" s="206"/>
      <c r="C243" s="207"/>
      <c r="D243" s="208" t="s">
        <v>169</v>
      </c>
      <c r="E243" s="209" t="s">
        <v>1</v>
      </c>
      <c r="F243" s="210" t="s">
        <v>347</v>
      </c>
      <c r="G243" s="207"/>
      <c r="H243" s="209" t="s">
        <v>1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169</v>
      </c>
      <c r="AU243" s="216" t="s">
        <v>85</v>
      </c>
      <c r="AV243" s="13" t="s">
        <v>83</v>
      </c>
      <c r="AW243" s="13" t="s">
        <v>32</v>
      </c>
      <c r="AX243" s="13" t="s">
        <v>76</v>
      </c>
      <c r="AY243" s="216" t="s">
        <v>163</v>
      </c>
    </row>
    <row r="244" spans="1:65" s="14" customFormat="1" ht="11.25">
      <c r="B244" s="217"/>
      <c r="C244" s="218"/>
      <c r="D244" s="208" t="s">
        <v>169</v>
      </c>
      <c r="E244" s="219" t="s">
        <v>1</v>
      </c>
      <c r="F244" s="220" t="s">
        <v>363</v>
      </c>
      <c r="G244" s="218"/>
      <c r="H244" s="221">
        <v>3.03</v>
      </c>
      <c r="I244" s="222"/>
      <c r="J244" s="218"/>
      <c r="K244" s="218"/>
      <c r="L244" s="223"/>
      <c r="M244" s="229"/>
      <c r="N244" s="230"/>
      <c r="O244" s="230"/>
      <c r="P244" s="230"/>
      <c r="Q244" s="230"/>
      <c r="R244" s="230"/>
      <c r="S244" s="230"/>
      <c r="T244" s="231"/>
      <c r="AT244" s="227" t="s">
        <v>169</v>
      </c>
      <c r="AU244" s="227" t="s">
        <v>85</v>
      </c>
      <c r="AV244" s="14" t="s">
        <v>85</v>
      </c>
      <c r="AW244" s="14" t="s">
        <v>32</v>
      </c>
      <c r="AX244" s="14" t="s">
        <v>83</v>
      </c>
      <c r="AY244" s="227" t="s">
        <v>163</v>
      </c>
    </row>
    <row r="245" spans="1:65" s="2" customFormat="1" ht="24.2" customHeight="1">
      <c r="A245" s="35"/>
      <c r="B245" s="36"/>
      <c r="C245" s="254" t="s">
        <v>364</v>
      </c>
      <c r="D245" s="254" t="s">
        <v>311</v>
      </c>
      <c r="E245" s="255" t="s">
        <v>365</v>
      </c>
      <c r="F245" s="256" t="s">
        <v>366</v>
      </c>
      <c r="G245" s="257" t="s">
        <v>345</v>
      </c>
      <c r="H245" s="258">
        <v>4.04</v>
      </c>
      <c r="I245" s="259"/>
      <c r="J245" s="260">
        <f>ROUND(I245*H245,2)</f>
        <v>0</v>
      </c>
      <c r="K245" s="256" t="s">
        <v>212</v>
      </c>
      <c r="L245" s="261"/>
      <c r="M245" s="262" t="s">
        <v>1</v>
      </c>
      <c r="N245" s="263" t="s">
        <v>43</v>
      </c>
      <c r="O245" s="73"/>
      <c r="P245" s="202">
        <f>O245*H245</f>
        <v>0</v>
      </c>
      <c r="Q245" s="202">
        <v>8.1000000000000003E-2</v>
      </c>
      <c r="R245" s="202">
        <f>Q245*H245</f>
        <v>0.32724000000000003</v>
      </c>
      <c r="S245" s="202">
        <v>0</v>
      </c>
      <c r="T245" s="20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4" t="s">
        <v>253</v>
      </c>
      <c r="AT245" s="204" t="s">
        <v>311</v>
      </c>
      <c r="AU245" s="204" t="s">
        <v>85</v>
      </c>
      <c r="AY245" s="18" t="s">
        <v>163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8" t="s">
        <v>111</v>
      </c>
      <c r="BK245" s="205">
        <f>ROUND(I245*H245,2)</f>
        <v>0</v>
      </c>
      <c r="BL245" s="18" t="s">
        <v>111</v>
      </c>
      <c r="BM245" s="204" t="s">
        <v>367</v>
      </c>
    </row>
    <row r="246" spans="1:65" s="13" customFormat="1" ht="22.5">
      <c r="B246" s="206"/>
      <c r="C246" s="207"/>
      <c r="D246" s="208" t="s">
        <v>169</v>
      </c>
      <c r="E246" s="209" t="s">
        <v>1</v>
      </c>
      <c r="F246" s="210" t="s">
        <v>347</v>
      </c>
      <c r="G246" s="207"/>
      <c r="H246" s="209" t="s">
        <v>1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169</v>
      </c>
      <c r="AU246" s="216" t="s">
        <v>85</v>
      </c>
      <c r="AV246" s="13" t="s">
        <v>83</v>
      </c>
      <c r="AW246" s="13" t="s">
        <v>32</v>
      </c>
      <c r="AX246" s="13" t="s">
        <v>76</v>
      </c>
      <c r="AY246" s="216" t="s">
        <v>163</v>
      </c>
    </row>
    <row r="247" spans="1:65" s="14" customFormat="1" ht="11.25">
      <c r="B247" s="217"/>
      <c r="C247" s="218"/>
      <c r="D247" s="208" t="s">
        <v>169</v>
      </c>
      <c r="E247" s="219" t="s">
        <v>1</v>
      </c>
      <c r="F247" s="220" t="s">
        <v>368</v>
      </c>
      <c r="G247" s="218"/>
      <c r="H247" s="221">
        <v>4.04</v>
      </c>
      <c r="I247" s="222"/>
      <c r="J247" s="218"/>
      <c r="K247" s="218"/>
      <c r="L247" s="223"/>
      <c r="M247" s="229"/>
      <c r="N247" s="230"/>
      <c r="O247" s="230"/>
      <c r="P247" s="230"/>
      <c r="Q247" s="230"/>
      <c r="R247" s="230"/>
      <c r="S247" s="230"/>
      <c r="T247" s="231"/>
      <c r="AT247" s="227" t="s">
        <v>169</v>
      </c>
      <c r="AU247" s="227" t="s">
        <v>85</v>
      </c>
      <c r="AV247" s="14" t="s">
        <v>85</v>
      </c>
      <c r="AW247" s="14" t="s">
        <v>32</v>
      </c>
      <c r="AX247" s="14" t="s">
        <v>83</v>
      </c>
      <c r="AY247" s="227" t="s">
        <v>163</v>
      </c>
    </row>
    <row r="248" spans="1:65" s="2" customFormat="1" ht="24.2" customHeight="1">
      <c r="A248" s="35"/>
      <c r="B248" s="36"/>
      <c r="C248" s="193" t="s">
        <v>369</v>
      </c>
      <c r="D248" s="193" t="s">
        <v>165</v>
      </c>
      <c r="E248" s="194" t="s">
        <v>370</v>
      </c>
      <c r="F248" s="195" t="s">
        <v>371</v>
      </c>
      <c r="G248" s="196" t="s">
        <v>229</v>
      </c>
      <c r="H248" s="197">
        <v>3.9E-2</v>
      </c>
      <c r="I248" s="198"/>
      <c r="J248" s="199">
        <f>ROUND(I248*H248,2)</f>
        <v>0</v>
      </c>
      <c r="K248" s="195" t="s">
        <v>212</v>
      </c>
      <c r="L248" s="40"/>
      <c r="M248" s="200" t="s">
        <v>1</v>
      </c>
      <c r="N248" s="201" t="s">
        <v>43</v>
      </c>
      <c r="O248" s="73"/>
      <c r="P248" s="202">
        <f>O248*H248</f>
        <v>0</v>
      </c>
      <c r="Q248" s="202">
        <v>2.5058699999999998</v>
      </c>
      <c r="R248" s="202">
        <f>Q248*H248</f>
        <v>9.7728929999999992E-2</v>
      </c>
      <c r="S248" s="202">
        <v>0</v>
      </c>
      <c r="T248" s="203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4" t="s">
        <v>111</v>
      </c>
      <c r="AT248" s="204" t="s">
        <v>165</v>
      </c>
      <c r="AU248" s="204" t="s">
        <v>85</v>
      </c>
      <c r="AY248" s="18" t="s">
        <v>163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8" t="s">
        <v>111</v>
      </c>
      <c r="BK248" s="205">
        <f>ROUND(I248*H248,2)</f>
        <v>0</v>
      </c>
      <c r="BL248" s="18" t="s">
        <v>111</v>
      </c>
      <c r="BM248" s="204" t="s">
        <v>372</v>
      </c>
    </row>
    <row r="249" spans="1:65" s="13" customFormat="1" ht="22.5">
      <c r="B249" s="206"/>
      <c r="C249" s="207"/>
      <c r="D249" s="208" t="s">
        <v>169</v>
      </c>
      <c r="E249" s="209" t="s">
        <v>1</v>
      </c>
      <c r="F249" s="210" t="s">
        <v>373</v>
      </c>
      <c r="G249" s="207"/>
      <c r="H249" s="209" t="s">
        <v>1</v>
      </c>
      <c r="I249" s="211"/>
      <c r="J249" s="207"/>
      <c r="K249" s="207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169</v>
      </c>
      <c r="AU249" s="216" t="s">
        <v>85</v>
      </c>
      <c r="AV249" s="13" t="s">
        <v>83</v>
      </c>
      <c r="AW249" s="13" t="s">
        <v>32</v>
      </c>
      <c r="AX249" s="13" t="s">
        <v>76</v>
      </c>
      <c r="AY249" s="216" t="s">
        <v>163</v>
      </c>
    </row>
    <row r="250" spans="1:65" s="14" customFormat="1" ht="11.25">
      <c r="B250" s="217"/>
      <c r="C250" s="218"/>
      <c r="D250" s="208" t="s">
        <v>169</v>
      </c>
      <c r="E250" s="219" t="s">
        <v>1</v>
      </c>
      <c r="F250" s="220" t="s">
        <v>374</v>
      </c>
      <c r="G250" s="218"/>
      <c r="H250" s="221">
        <v>3.9E-2</v>
      </c>
      <c r="I250" s="222"/>
      <c r="J250" s="218"/>
      <c r="K250" s="218"/>
      <c r="L250" s="223"/>
      <c r="M250" s="229"/>
      <c r="N250" s="230"/>
      <c r="O250" s="230"/>
      <c r="P250" s="230"/>
      <c r="Q250" s="230"/>
      <c r="R250" s="230"/>
      <c r="S250" s="230"/>
      <c r="T250" s="231"/>
      <c r="AT250" s="227" t="s">
        <v>169</v>
      </c>
      <c r="AU250" s="227" t="s">
        <v>85</v>
      </c>
      <c r="AV250" s="14" t="s">
        <v>85</v>
      </c>
      <c r="AW250" s="14" t="s">
        <v>32</v>
      </c>
      <c r="AX250" s="14" t="s">
        <v>83</v>
      </c>
      <c r="AY250" s="227" t="s">
        <v>163</v>
      </c>
    </row>
    <row r="251" spans="1:65" s="12" customFormat="1" ht="22.9" customHeight="1">
      <c r="B251" s="177"/>
      <c r="C251" s="178"/>
      <c r="D251" s="179" t="s">
        <v>75</v>
      </c>
      <c r="E251" s="191" t="s">
        <v>119</v>
      </c>
      <c r="F251" s="191" t="s">
        <v>164</v>
      </c>
      <c r="G251" s="178"/>
      <c r="H251" s="178"/>
      <c r="I251" s="181"/>
      <c r="J251" s="192">
        <f>BK251</f>
        <v>0</v>
      </c>
      <c r="K251" s="178"/>
      <c r="L251" s="183"/>
      <c r="M251" s="184"/>
      <c r="N251" s="185"/>
      <c r="O251" s="185"/>
      <c r="P251" s="186">
        <f>SUM(P252:P254)</f>
        <v>0</v>
      </c>
      <c r="Q251" s="185"/>
      <c r="R251" s="186">
        <f>SUM(R252:R254)</f>
        <v>0.45540000000000003</v>
      </c>
      <c r="S251" s="185"/>
      <c r="T251" s="187">
        <f>SUM(T252:T254)</f>
        <v>0</v>
      </c>
      <c r="AR251" s="188" t="s">
        <v>83</v>
      </c>
      <c r="AT251" s="189" t="s">
        <v>75</v>
      </c>
      <c r="AU251" s="189" t="s">
        <v>83</v>
      </c>
      <c r="AY251" s="188" t="s">
        <v>163</v>
      </c>
      <c r="BK251" s="190">
        <f>SUM(BK252:BK254)</f>
        <v>0</v>
      </c>
    </row>
    <row r="252" spans="1:65" s="2" customFormat="1" ht="21.75" customHeight="1">
      <c r="A252" s="35"/>
      <c r="B252" s="36"/>
      <c r="C252" s="193" t="s">
        <v>375</v>
      </c>
      <c r="D252" s="193" t="s">
        <v>165</v>
      </c>
      <c r="E252" s="194" t="s">
        <v>376</v>
      </c>
      <c r="F252" s="195" t="s">
        <v>377</v>
      </c>
      <c r="G252" s="196" t="s">
        <v>211</v>
      </c>
      <c r="H252" s="197">
        <v>0.99</v>
      </c>
      <c r="I252" s="198"/>
      <c r="J252" s="199">
        <f>ROUND(I252*H252,2)</f>
        <v>0</v>
      </c>
      <c r="K252" s="195" t="s">
        <v>212</v>
      </c>
      <c r="L252" s="40"/>
      <c r="M252" s="200" t="s">
        <v>1</v>
      </c>
      <c r="N252" s="201" t="s">
        <v>43</v>
      </c>
      <c r="O252" s="73"/>
      <c r="P252" s="202">
        <f>O252*H252</f>
        <v>0</v>
      </c>
      <c r="Q252" s="202">
        <v>0.46</v>
      </c>
      <c r="R252" s="202">
        <f>Q252*H252</f>
        <v>0.45540000000000003</v>
      </c>
      <c r="S252" s="202">
        <v>0</v>
      </c>
      <c r="T252" s="20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4" t="s">
        <v>111</v>
      </c>
      <c r="AT252" s="204" t="s">
        <v>165</v>
      </c>
      <c r="AU252" s="204" t="s">
        <v>85</v>
      </c>
      <c r="AY252" s="18" t="s">
        <v>163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8" t="s">
        <v>111</v>
      </c>
      <c r="BK252" s="205">
        <f>ROUND(I252*H252,2)</f>
        <v>0</v>
      </c>
      <c r="BL252" s="18" t="s">
        <v>111</v>
      </c>
      <c r="BM252" s="204" t="s">
        <v>378</v>
      </c>
    </row>
    <row r="253" spans="1:65" s="13" customFormat="1" ht="11.25">
      <c r="B253" s="206"/>
      <c r="C253" s="207"/>
      <c r="D253" s="208" t="s">
        <v>169</v>
      </c>
      <c r="E253" s="209" t="s">
        <v>1</v>
      </c>
      <c r="F253" s="210" t="s">
        <v>220</v>
      </c>
      <c r="G253" s="207"/>
      <c r="H253" s="209" t="s">
        <v>1</v>
      </c>
      <c r="I253" s="211"/>
      <c r="J253" s="207"/>
      <c r="K253" s="207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169</v>
      </c>
      <c r="AU253" s="216" t="s">
        <v>85</v>
      </c>
      <c r="AV253" s="13" t="s">
        <v>83</v>
      </c>
      <c r="AW253" s="13" t="s">
        <v>32</v>
      </c>
      <c r="AX253" s="13" t="s">
        <v>76</v>
      </c>
      <c r="AY253" s="216" t="s">
        <v>163</v>
      </c>
    </row>
    <row r="254" spans="1:65" s="14" customFormat="1" ht="11.25">
      <c r="B254" s="217"/>
      <c r="C254" s="218"/>
      <c r="D254" s="208" t="s">
        <v>169</v>
      </c>
      <c r="E254" s="219" t="s">
        <v>1</v>
      </c>
      <c r="F254" s="220" t="s">
        <v>215</v>
      </c>
      <c r="G254" s="218"/>
      <c r="H254" s="221">
        <v>0.99</v>
      </c>
      <c r="I254" s="222"/>
      <c r="J254" s="218"/>
      <c r="K254" s="218"/>
      <c r="L254" s="223"/>
      <c r="M254" s="229"/>
      <c r="N254" s="230"/>
      <c r="O254" s="230"/>
      <c r="P254" s="230"/>
      <c r="Q254" s="230"/>
      <c r="R254" s="230"/>
      <c r="S254" s="230"/>
      <c r="T254" s="231"/>
      <c r="AT254" s="227" t="s">
        <v>169</v>
      </c>
      <c r="AU254" s="227" t="s">
        <v>85</v>
      </c>
      <c r="AV254" s="14" t="s">
        <v>85</v>
      </c>
      <c r="AW254" s="14" t="s">
        <v>32</v>
      </c>
      <c r="AX254" s="14" t="s">
        <v>83</v>
      </c>
      <c r="AY254" s="227" t="s">
        <v>163</v>
      </c>
    </row>
    <row r="255" spans="1:65" s="12" customFormat="1" ht="22.9" customHeight="1">
      <c r="B255" s="177"/>
      <c r="C255" s="178"/>
      <c r="D255" s="179" t="s">
        <v>75</v>
      </c>
      <c r="E255" s="191" t="s">
        <v>253</v>
      </c>
      <c r="F255" s="191" t="s">
        <v>379</v>
      </c>
      <c r="G255" s="178"/>
      <c r="H255" s="178"/>
      <c r="I255" s="181"/>
      <c r="J255" s="192">
        <f>BK255</f>
        <v>0</v>
      </c>
      <c r="K255" s="178"/>
      <c r="L255" s="183"/>
      <c r="M255" s="184"/>
      <c r="N255" s="185"/>
      <c r="O255" s="185"/>
      <c r="P255" s="186">
        <f>SUM(P256:P341)</f>
        <v>0</v>
      </c>
      <c r="Q255" s="185"/>
      <c r="R255" s="186">
        <f>SUM(R256:R341)</f>
        <v>26.739537949999999</v>
      </c>
      <c r="S255" s="185"/>
      <c r="T255" s="187">
        <f>SUM(T256:T341)</f>
        <v>0</v>
      </c>
      <c r="AR255" s="188" t="s">
        <v>83</v>
      </c>
      <c r="AT255" s="189" t="s">
        <v>75</v>
      </c>
      <c r="AU255" s="189" t="s">
        <v>83</v>
      </c>
      <c r="AY255" s="188" t="s">
        <v>163</v>
      </c>
      <c r="BK255" s="190">
        <f>SUM(BK256:BK341)</f>
        <v>0</v>
      </c>
    </row>
    <row r="256" spans="1:65" s="2" customFormat="1" ht="24.2" customHeight="1">
      <c r="A256" s="35"/>
      <c r="B256" s="36"/>
      <c r="C256" s="193" t="s">
        <v>380</v>
      </c>
      <c r="D256" s="193" t="s">
        <v>165</v>
      </c>
      <c r="E256" s="194" t="s">
        <v>381</v>
      </c>
      <c r="F256" s="195" t="s">
        <v>382</v>
      </c>
      <c r="G256" s="196" t="s">
        <v>334</v>
      </c>
      <c r="H256" s="197">
        <v>148</v>
      </c>
      <c r="I256" s="198"/>
      <c r="J256" s="199">
        <f>ROUND(I256*H256,2)</f>
        <v>0</v>
      </c>
      <c r="K256" s="195" t="s">
        <v>212</v>
      </c>
      <c r="L256" s="40"/>
      <c r="M256" s="200" t="s">
        <v>1</v>
      </c>
      <c r="N256" s="201" t="s">
        <v>43</v>
      </c>
      <c r="O256" s="73"/>
      <c r="P256" s="202">
        <f>O256*H256</f>
        <v>0</v>
      </c>
      <c r="Q256" s="202">
        <v>0</v>
      </c>
      <c r="R256" s="202">
        <f>Q256*H256</f>
        <v>0</v>
      </c>
      <c r="S256" s="202">
        <v>0</v>
      </c>
      <c r="T256" s="20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4" t="s">
        <v>111</v>
      </c>
      <c r="AT256" s="204" t="s">
        <v>165</v>
      </c>
      <c r="AU256" s="204" t="s">
        <v>85</v>
      </c>
      <c r="AY256" s="18" t="s">
        <v>163</v>
      </c>
      <c r="BE256" s="205">
        <f>IF(N256="základní",J256,0)</f>
        <v>0</v>
      </c>
      <c r="BF256" s="205">
        <f>IF(N256="snížená",J256,0)</f>
        <v>0</v>
      </c>
      <c r="BG256" s="205">
        <f>IF(N256="zákl. přenesená",J256,0)</f>
        <v>0</v>
      </c>
      <c r="BH256" s="205">
        <f>IF(N256="sníž. přenesená",J256,0)</f>
        <v>0</v>
      </c>
      <c r="BI256" s="205">
        <f>IF(N256="nulová",J256,0)</f>
        <v>0</v>
      </c>
      <c r="BJ256" s="18" t="s">
        <v>111</v>
      </c>
      <c r="BK256" s="205">
        <f>ROUND(I256*H256,2)</f>
        <v>0</v>
      </c>
      <c r="BL256" s="18" t="s">
        <v>111</v>
      </c>
      <c r="BM256" s="204" t="s">
        <v>383</v>
      </c>
    </row>
    <row r="257" spans="1:65" s="13" customFormat="1" ht="11.25">
      <c r="B257" s="206"/>
      <c r="C257" s="207"/>
      <c r="D257" s="208" t="s">
        <v>169</v>
      </c>
      <c r="E257" s="209" t="s">
        <v>1</v>
      </c>
      <c r="F257" s="210" t="s">
        <v>220</v>
      </c>
      <c r="G257" s="207"/>
      <c r="H257" s="209" t="s">
        <v>1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169</v>
      </c>
      <c r="AU257" s="216" t="s">
        <v>85</v>
      </c>
      <c r="AV257" s="13" t="s">
        <v>83</v>
      </c>
      <c r="AW257" s="13" t="s">
        <v>32</v>
      </c>
      <c r="AX257" s="13" t="s">
        <v>76</v>
      </c>
      <c r="AY257" s="216" t="s">
        <v>163</v>
      </c>
    </row>
    <row r="258" spans="1:65" s="14" customFormat="1" ht="11.25">
      <c r="B258" s="217"/>
      <c r="C258" s="218"/>
      <c r="D258" s="208" t="s">
        <v>169</v>
      </c>
      <c r="E258" s="219" t="s">
        <v>180</v>
      </c>
      <c r="F258" s="220" t="s">
        <v>384</v>
      </c>
      <c r="G258" s="218"/>
      <c r="H258" s="221">
        <v>148</v>
      </c>
      <c r="I258" s="222"/>
      <c r="J258" s="218"/>
      <c r="K258" s="218"/>
      <c r="L258" s="223"/>
      <c r="M258" s="229"/>
      <c r="N258" s="230"/>
      <c r="O258" s="230"/>
      <c r="P258" s="230"/>
      <c r="Q258" s="230"/>
      <c r="R258" s="230"/>
      <c r="S258" s="230"/>
      <c r="T258" s="231"/>
      <c r="AT258" s="227" t="s">
        <v>169</v>
      </c>
      <c r="AU258" s="227" t="s">
        <v>85</v>
      </c>
      <c r="AV258" s="14" t="s">
        <v>85</v>
      </c>
      <c r="AW258" s="14" t="s">
        <v>32</v>
      </c>
      <c r="AX258" s="14" t="s">
        <v>83</v>
      </c>
      <c r="AY258" s="227" t="s">
        <v>163</v>
      </c>
    </row>
    <row r="259" spans="1:65" s="2" customFormat="1" ht="24.2" customHeight="1">
      <c r="A259" s="35"/>
      <c r="B259" s="36"/>
      <c r="C259" s="254" t="s">
        <v>385</v>
      </c>
      <c r="D259" s="254" t="s">
        <v>311</v>
      </c>
      <c r="E259" s="255" t="s">
        <v>386</v>
      </c>
      <c r="F259" s="256" t="s">
        <v>387</v>
      </c>
      <c r="G259" s="257" t="s">
        <v>334</v>
      </c>
      <c r="H259" s="258">
        <v>150.22</v>
      </c>
      <c r="I259" s="259"/>
      <c r="J259" s="260">
        <f>ROUND(I259*H259,2)</f>
        <v>0</v>
      </c>
      <c r="K259" s="256" t="s">
        <v>212</v>
      </c>
      <c r="L259" s="261"/>
      <c r="M259" s="262" t="s">
        <v>1</v>
      </c>
      <c r="N259" s="263" t="s">
        <v>43</v>
      </c>
      <c r="O259" s="73"/>
      <c r="P259" s="202">
        <f>O259*H259</f>
        <v>0</v>
      </c>
      <c r="Q259" s="202">
        <v>1.61E-2</v>
      </c>
      <c r="R259" s="202">
        <f>Q259*H259</f>
        <v>2.418542</v>
      </c>
      <c r="S259" s="202">
        <v>0</v>
      </c>
      <c r="T259" s="20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4" t="s">
        <v>253</v>
      </c>
      <c r="AT259" s="204" t="s">
        <v>311</v>
      </c>
      <c r="AU259" s="204" t="s">
        <v>85</v>
      </c>
      <c r="AY259" s="18" t="s">
        <v>163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8" t="s">
        <v>111</v>
      </c>
      <c r="BK259" s="205">
        <f>ROUND(I259*H259,2)</f>
        <v>0</v>
      </c>
      <c r="BL259" s="18" t="s">
        <v>111</v>
      </c>
      <c r="BM259" s="204" t="s">
        <v>388</v>
      </c>
    </row>
    <row r="260" spans="1:65" s="13" customFormat="1" ht="11.25">
      <c r="B260" s="206"/>
      <c r="C260" s="207"/>
      <c r="D260" s="208" t="s">
        <v>169</v>
      </c>
      <c r="E260" s="209" t="s">
        <v>1</v>
      </c>
      <c r="F260" s="210" t="s">
        <v>220</v>
      </c>
      <c r="G260" s="207"/>
      <c r="H260" s="209" t="s">
        <v>1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169</v>
      </c>
      <c r="AU260" s="216" t="s">
        <v>85</v>
      </c>
      <c r="AV260" s="13" t="s">
        <v>83</v>
      </c>
      <c r="AW260" s="13" t="s">
        <v>32</v>
      </c>
      <c r="AX260" s="13" t="s">
        <v>76</v>
      </c>
      <c r="AY260" s="216" t="s">
        <v>163</v>
      </c>
    </row>
    <row r="261" spans="1:65" s="13" customFormat="1" ht="11.25">
      <c r="B261" s="206"/>
      <c r="C261" s="207"/>
      <c r="D261" s="208" t="s">
        <v>169</v>
      </c>
      <c r="E261" s="209" t="s">
        <v>1</v>
      </c>
      <c r="F261" s="210" t="s">
        <v>389</v>
      </c>
      <c r="G261" s="207"/>
      <c r="H261" s="209" t="s">
        <v>1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169</v>
      </c>
      <c r="AU261" s="216" t="s">
        <v>85</v>
      </c>
      <c r="AV261" s="13" t="s">
        <v>83</v>
      </c>
      <c r="AW261" s="13" t="s">
        <v>32</v>
      </c>
      <c r="AX261" s="13" t="s">
        <v>76</v>
      </c>
      <c r="AY261" s="216" t="s">
        <v>163</v>
      </c>
    </row>
    <row r="262" spans="1:65" s="14" customFormat="1" ht="11.25">
      <c r="B262" s="217"/>
      <c r="C262" s="218"/>
      <c r="D262" s="208" t="s">
        <v>169</v>
      </c>
      <c r="E262" s="219" t="s">
        <v>1</v>
      </c>
      <c r="F262" s="220" t="s">
        <v>390</v>
      </c>
      <c r="G262" s="218"/>
      <c r="H262" s="221">
        <v>150.22</v>
      </c>
      <c r="I262" s="222"/>
      <c r="J262" s="218"/>
      <c r="K262" s="218"/>
      <c r="L262" s="223"/>
      <c r="M262" s="229"/>
      <c r="N262" s="230"/>
      <c r="O262" s="230"/>
      <c r="P262" s="230"/>
      <c r="Q262" s="230"/>
      <c r="R262" s="230"/>
      <c r="S262" s="230"/>
      <c r="T262" s="231"/>
      <c r="AT262" s="227" t="s">
        <v>169</v>
      </c>
      <c r="AU262" s="227" t="s">
        <v>85</v>
      </c>
      <c r="AV262" s="14" t="s">
        <v>85</v>
      </c>
      <c r="AW262" s="14" t="s">
        <v>32</v>
      </c>
      <c r="AX262" s="14" t="s">
        <v>83</v>
      </c>
      <c r="AY262" s="227" t="s">
        <v>163</v>
      </c>
    </row>
    <row r="263" spans="1:65" s="2" customFormat="1" ht="24.2" customHeight="1">
      <c r="A263" s="35"/>
      <c r="B263" s="36"/>
      <c r="C263" s="193" t="s">
        <v>391</v>
      </c>
      <c r="D263" s="193" t="s">
        <v>165</v>
      </c>
      <c r="E263" s="194" t="s">
        <v>392</v>
      </c>
      <c r="F263" s="195" t="s">
        <v>393</v>
      </c>
      <c r="G263" s="196" t="s">
        <v>334</v>
      </c>
      <c r="H263" s="197">
        <v>40</v>
      </c>
      <c r="I263" s="198"/>
      <c r="J263" s="199">
        <f>ROUND(I263*H263,2)</f>
        <v>0</v>
      </c>
      <c r="K263" s="195" t="s">
        <v>212</v>
      </c>
      <c r="L263" s="40"/>
      <c r="M263" s="200" t="s">
        <v>1</v>
      </c>
      <c r="N263" s="201" t="s">
        <v>43</v>
      </c>
      <c r="O263" s="73"/>
      <c r="P263" s="202">
        <f>O263*H263</f>
        <v>0</v>
      </c>
      <c r="Q263" s="202">
        <v>0</v>
      </c>
      <c r="R263" s="202">
        <f>Q263*H263</f>
        <v>0</v>
      </c>
      <c r="S263" s="202">
        <v>0</v>
      </c>
      <c r="T263" s="20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4" t="s">
        <v>111</v>
      </c>
      <c r="AT263" s="204" t="s">
        <v>165</v>
      </c>
      <c r="AU263" s="204" t="s">
        <v>85</v>
      </c>
      <c r="AY263" s="18" t="s">
        <v>163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8" t="s">
        <v>111</v>
      </c>
      <c r="BK263" s="205">
        <f>ROUND(I263*H263,2)</f>
        <v>0</v>
      </c>
      <c r="BL263" s="18" t="s">
        <v>111</v>
      </c>
      <c r="BM263" s="204" t="s">
        <v>394</v>
      </c>
    </row>
    <row r="264" spans="1:65" s="13" customFormat="1" ht="11.25">
      <c r="B264" s="206"/>
      <c r="C264" s="207"/>
      <c r="D264" s="208" t="s">
        <v>169</v>
      </c>
      <c r="E264" s="209" t="s">
        <v>1</v>
      </c>
      <c r="F264" s="210" t="s">
        <v>220</v>
      </c>
      <c r="G264" s="207"/>
      <c r="H264" s="209" t="s">
        <v>1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169</v>
      </c>
      <c r="AU264" s="216" t="s">
        <v>85</v>
      </c>
      <c r="AV264" s="13" t="s">
        <v>83</v>
      </c>
      <c r="AW264" s="13" t="s">
        <v>32</v>
      </c>
      <c r="AX264" s="13" t="s">
        <v>76</v>
      </c>
      <c r="AY264" s="216" t="s">
        <v>163</v>
      </c>
    </row>
    <row r="265" spans="1:65" s="14" customFormat="1" ht="11.25">
      <c r="B265" s="217"/>
      <c r="C265" s="218"/>
      <c r="D265" s="208" t="s">
        <v>169</v>
      </c>
      <c r="E265" s="219" t="s">
        <v>182</v>
      </c>
      <c r="F265" s="220" t="s">
        <v>395</v>
      </c>
      <c r="G265" s="218"/>
      <c r="H265" s="221">
        <v>40</v>
      </c>
      <c r="I265" s="222"/>
      <c r="J265" s="218"/>
      <c r="K265" s="218"/>
      <c r="L265" s="223"/>
      <c r="M265" s="229"/>
      <c r="N265" s="230"/>
      <c r="O265" s="230"/>
      <c r="P265" s="230"/>
      <c r="Q265" s="230"/>
      <c r="R265" s="230"/>
      <c r="S265" s="230"/>
      <c r="T265" s="231"/>
      <c r="AT265" s="227" t="s">
        <v>169</v>
      </c>
      <c r="AU265" s="227" t="s">
        <v>85</v>
      </c>
      <c r="AV265" s="14" t="s">
        <v>85</v>
      </c>
      <c r="AW265" s="14" t="s">
        <v>32</v>
      </c>
      <c r="AX265" s="14" t="s">
        <v>83</v>
      </c>
      <c r="AY265" s="227" t="s">
        <v>163</v>
      </c>
    </row>
    <row r="266" spans="1:65" s="2" customFormat="1" ht="24.2" customHeight="1">
      <c r="A266" s="35"/>
      <c r="B266" s="36"/>
      <c r="C266" s="254" t="s">
        <v>396</v>
      </c>
      <c r="D266" s="254" t="s">
        <v>311</v>
      </c>
      <c r="E266" s="255" t="s">
        <v>397</v>
      </c>
      <c r="F266" s="256" t="s">
        <v>398</v>
      </c>
      <c r="G266" s="257" t="s">
        <v>334</v>
      </c>
      <c r="H266" s="258">
        <v>40.6</v>
      </c>
      <c r="I266" s="259"/>
      <c r="J266" s="260">
        <f>ROUND(I266*H266,2)</f>
        <v>0</v>
      </c>
      <c r="K266" s="256" t="s">
        <v>212</v>
      </c>
      <c r="L266" s="261"/>
      <c r="M266" s="262" t="s">
        <v>1</v>
      </c>
      <c r="N266" s="263" t="s">
        <v>43</v>
      </c>
      <c r="O266" s="73"/>
      <c r="P266" s="202">
        <f>O266*H266</f>
        <v>0</v>
      </c>
      <c r="Q266" s="202">
        <v>5.5599999999999997E-2</v>
      </c>
      <c r="R266" s="202">
        <f>Q266*H266</f>
        <v>2.2573599999999998</v>
      </c>
      <c r="S266" s="202">
        <v>0</v>
      </c>
      <c r="T266" s="20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4" t="s">
        <v>253</v>
      </c>
      <c r="AT266" s="204" t="s">
        <v>311</v>
      </c>
      <c r="AU266" s="204" t="s">
        <v>85</v>
      </c>
      <c r="AY266" s="18" t="s">
        <v>163</v>
      </c>
      <c r="BE266" s="205">
        <f>IF(N266="základní",J266,0)</f>
        <v>0</v>
      </c>
      <c r="BF266" s="205">
        <f>IF(N266="snížená",J266,0)</f>
        <v>0</v>
      </c>
      <c r="BG266" s="205">
        <f>IF(N266="zákl. přenesená",J266,0)</f>
        <v>0</v>
      </c>
      <c r="BH266" s="205">
        <f>IF(N266="sníž. přenesená",J266,0)</f>
        <v>0</v>
      </c>
      <c r="BI266" s="205">
        <f>IF(N266="nulová",J266,0)</f>
        <v>0</v>
      </c>
      <c r="BJ266" s="18" t="s">
        <v>111</v>
      </c>
      <c r="BK266" s="205">
        <f>ROUND(I266*H266,2)</f>
        <v>0</v>
      </c>
      <c r="BL266" s="18" t="s">
        <v>111</v>
      </c>
      <c r="BM266" s="204" t="s">
        <v>399</v>
      </c>
    </row>
    <row r="267" spans="1:65" s="13" customFormat="1" ht="11.25">
      <c r="B267" s="206"/>
      <c r="C267" s="207"/>
      <c r="D267" s="208" t="s">
        <v>169</v>
      </c>
      <c r="E267" s="209" t="s">
        <v>1</v>
      </c>
      <c r="F267" s="210" t="s">
        <v>220</v>
      </c>
      <c r="G267" s="207"/>
      <c r="H267" s="209" t="s">
        <v>1</v>
      </c>
      <c r="I267" s="211"/>
      <c r="J267" s="207"/>
      <c r="K267" s="207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169</v>
      </c>
      <c r="AU267" s="216" t="s">
        <v>85</v>
      </c>
      <c r="AV267" s="13" t="s">
        <v>83</v>
      </c>
      <c r="AW267" s="13" t="s">
        <v>32</v>
      </c>
      <c r="AX267" s="13" t="s">
        <v>76</v>
      </c>
      <c r="AY267" s="216" t="s">
        <v>163</v>
      </c>
    </row>
    <row r="268" spans="1:65" s="13" customFormat="1" ht="11.25">
      <c r="B268" s="206"/>
      <c r="C268" s="207"/>
      <c r="D268" s="208" t="s">
        <v>169</v>
      </c>
      <c r="E268" s="209" t="s">
        <v>1</v>
      </c>
      <c r="F268" s="210" t="s">
        <v>389</v>
      </c>
      <c r="G268" s="207"/>
      <c r="H268" s="209" t="s">
        <v>1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169</v>
      </c>
      <c r="AU268" s="216" t="s">
        <v>85</v>
      </c>
      <c r="AV268" s="13" t="s">
        <v>83</v>
      </c>
      <c r="AW268" s="13" t="s">
        <v>32</v>
      </c>
      <c r="AX268" s="13" t="s">
        <v>76</v>
      </c>
      <c r="AY268" s="216" t="s">
        <v>163</v>
      </c>
    </row>
    <row r="269" spans="1:65" s="14" customFormat="1" ht="11.25">
      <c r="B269" s="217"/>
      <c r="C269" s="218"/>
      <c r="D269" s="208" t="s">
        <v>169</v>
      </c>
      <c r="E269" s="219" t="s">
        <v>1</v>
      </c>
      <c r="F269" s="220" t="s">
        <v>400</v>
      </c>
      <c r="G269" s="218"/>
      <c r="H269" s="221">
        <v>40.6</v>
      </c>
      <c r="I269" s="222"/>
      <c r="J269" s="218"/>
      <c r="K269" s="218"/>
      <c r="L269" s="223"/>
      <c r="M269" s="229"/>
      <c r="N269" s="230"/>
      <c r="O269" s="230"/>
      <c r="P269" s="230"/>
      <c r="Q269" s="230"/>
      <c r="R269" s="230"/>
      <c r="S269" s="230"/>
      <c r="T269" s="231"/>
      <c r="AT269" s="227" t="s">
        <v>169</v>
      </c>
      <c r="AU269" s="227" t="s">
        <v>85</v>
      </c>
      <c r="AV269" s="14" t="s">
        <v>85</v>
      </c>
      <c r="AW269" s="14" t="s">
        <v>32</v>
      </c>
      <c r="AX269" s="14" t="s">
        <v>83</v>
      </c>
      <c r="AY269" s="227" t="s">
        <v>163</v>
      </c>
    </row>
    <row r="270" spans="1:65" s="2" customFormat="1" ht="24.2" customHeight="1">
      <c r="A270" s="35"/>
      <c r="B270" s="36"/>
      <c r="C270" s="193" t="s">
        <v>401</v>
      </c>
      <c r="D270" s="193" t="s">
        <v>165</v>
      </c>
      <c r="E270" s="194" t="s">
        <v>402</v>
      </c>
      <c r="F270" s="195" t="s">
        <v>403</v>
      </c>
      <c r="G270" s="196" t="s">
        <v>334</v>
      </c>
      <c r="H270" s="197">
        <v>188</v>
      </c>
      <c r="I270" s="198"/>
      <c r="J270" s="199">
        <f>ROUND(I270*H270,2)</f>
        <v>0</v>
      </c>
      <c r="K270" s="195" t="s">
        <v>1</v>
      </c>
      <c r="L270" s="40"/>
      <c r="M270" s="200" t="s">
        <v>1</v>
      </c>
      <c r="N270" s="201" t="s">
        <v>43</v>
      </c>
      <c r="O270" s="73"/>
      <c r="P270" s="202">
        <f>O270*H270</f>
        <v>0</v>
      </c>
      <c r="Q270" s="202">
        <v>0</v>
      </c>
      <c r="R270" s="202">
        <f>Q270*H270</f>
        <v>0</v>
      </c>
      <c r="S270" s="202">
        <v>0</v>
      </c>
      <c r="T270" s="20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4" t="s">
        <v>111</v>
      </c>
      <c r="AT270" s="204" t="s">
        <v>165</v>
      </c>
      <c r="AU270" s="204" t="s">
        <v>85</v>
      </c>
      <c r="AY270" s="18" t="s">
        <v>163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8" t="s">
        <v>111</v>
      </c>
      <c r="BK270" s="205">
        <f>ROUND(I270*H270,2)</f>
        <v>0</v>
      </c>
      <c r="BL270" s="18" t="s">
        <v>111</v>
      </c>
      <c r="BM270" s="204" t="s">
        <v>404</v>
      </c>
    </row>
    <row r="271" spans="1:65" s="13" customFormat="1" ht="11.25">
      <c r="B271" s="206"/>
      <c r="C271" s="207"/>
      <c r="D271" s="208" t="s">
        <v>169</v>
      </c>
      <c r="E271" s="209" t="s">
        <v>1</v>
      </c>
      <c r="F271" s="210" t="s">
        <v>220</v>
      </c>
      <c r="G271" s="207"/>
      <c r="H271" s="209" t="s">
        <v>1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169</v>
      </c>
      <c r="AU271" s="216" t="s">
        <v>85</v>
      </c>
      <c r="AV271" s="13" t="s">
        <v>83</v>
      </c>
      <c r="AW271" s="13" t="s">
        <v>32</v>
      </c>
      <c r="AX271" s="13" t="s">
        <v>76</v>
      </c>
      <c r="AY271" s="216" t="s">
        <v>163</v>
      </c>
    </row>
    <row r="272" spans="1:65" s="14" customFormat="1" ht="11.25">
      <c r="B272" s="217"/>
      <c r="C272" s="218"/>
      <c r="D272" s="208" t="s">
        <v>169</v>
      </c>
      <c r="E272" s="219" t="s">
        <v>1</v>
      </c>
      <c r="F272" s="220" t="s">
        <v>405</v>
      </c>
      <c r="G272" s="218"/>
      <c r="H272" s="221">
        <v>188</v>
      </c>
      <c r="I272" s="222"/>
      <c r="J272" s="218"/>
      <c r="K272" s="218"/>
      <c r="L272" s="223"/>
      <c r="M272" s="229"/>
      <c r="N272" s="230"/>
      <c r="O272" s="230"/>
      <c r="P272" s="230"/>
      <c r="Q272" s="230"/>
      <c r="R272" s="230"/>
      <c r="S272" s="230"/>
      <c r="T272" s="231"/>
      <c r="AT272" s="227" t="s">
        <v>169</v>
      </c>
      <c r="AU272" s="227" t="s">
        <v>85</v>
      </c>
      <c r="AV272" s="14" t="s">
        <v>85</v>
      </c>
      <c r="AW272" s="14" t="s">
        <v>32</v>
      </c>
      <c r="AX272" s="14" t="s">
        <v>83</v>
      </c>
      <c r="AY272" s="227" t="s">
        <v>163</v>
      </c>
    </row>
    <row r="273" spans="1:65" s="2" customFormat="1" ht="24.2" customHeight="1">
      <c r="A273" s="35"/>
      <c r="B273" s="36"/>
      <c r="C273" s="193" t="s">
        <v>406</v>
      </c>
      <c r="D273" s="193" t="s">
        <v>165</v>
      </c>
      <c r="E273" s="194" t="s">
        <v>407</v>
      </c>
      <c r="F273" s="195" t="s">
        <v>408</v>
      </c>
      <c r="G273" s="196" t="s">
        <v>345</v>
      </c>
      <c r="H273" s="197">
        <v>19</v>
      </c>
      <c r="I273" s="198"/>
      <c r="J273" s="199">
        <f>ROUND(I273*H273,2)</f>
        <v>0</v>
      </c>
      <c r="K273" s="195" t="s">
        <v>212</v>
      </c>
      <c r="L273" s="40"/>
      <c r="M273" s="200" t="s">
        <v>1</v>
      </c>
      <c r="N273" s="201" t="s">
        <v>43</v>
      </c>
      <c r="O273" s="73"/>
      <c r="P273" s="202">
        <f>O273*H273</f>
        <v>0</v>
      </c>
      <c r="Q273" s="202">
        <v>1.2E-4</v>
      </c>
      <c r="R273" s="202">
        <f>Q273*H273</f>
        <v>2.2799999999999999E-3</v>
      </c>
      <c r="S273" s="202">
        <v>0</v>
      </c>
      <c r="T273" s="20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4" t="s">
        <v>111</v>
      </c>
      <c r="AT273" s="204" t="s">
        <v>165</v>
      </c>
      <c r="AU273" s="204" t="s">
        <v>85</v>
      </c>
      <c r="AY273" s="18" t="s">
        <v>163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8" t="s">
        <v>111</v>
      </c>
      <c r="BK273" s="205">
        <f>ROUND(I273*H273,2)</f>
        <v>0</v>
      </c>
      <c r="BL273" s="18" t="s">
        <v>111</v>
      </c>
      <c r="BM273" s="204" t="s">
        <v>409</v>
      </c>
    </row>
    <row r="274" spans="1:65" s="13" customFormat="1" ht="11.25">
      <c r="B274" s="206"/>
      <c r="C274" s="207"/>
      <c r="D274" s="208" t="s">
        <v>169</v>
      </c>
      <c r="E274" s="209" t="s">
        <v>1</v>
      </c>
      <c r="F274" s="210" t="s">
        <v>220</v>
      </c>
      <c r="G274" s="207"/>
      <c r="H274" s="209" t="s">
        <v>1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169</v>
      </c>
      <c r="AU274" s="216" t="s">
        <v>85</v>
      </c>
      <c r="AV274" s="13" t="s">
        <v>83</v>
      </c>
      <c r="AW274" s="13" t="s">
        <v>32</v>
      </c>
      <c r="AX274" s="13" t="s">
        <v>76</v>
      </c>
      <c r="AY274" s="216" t="s">
        <v>163</v>
      </c>
    </row>
    <row r="275" spans="1:65" s="14" customFormat="1" ht="11.25">
      <c r="B275" s="217"/>
      <c r="C275" s="218"/>
      <c r="D275" s="208" t="s">
        <v>169</v>
      </c>
      <c r="E275" s="219" t="s">
        <v>1</v>
      </c>
      <c r="F275" s="220" t="s">
        <v>410</v>
      </c>
      <c r="G275" s="218"/>
      <c r="H275" s="221">
        <v>19</v>
      </c>
      <c r="I275" s="222"/>
      <c r="J275" s="218"/>
      <c r="K275" s="218"/>
      <c r="L275" s="223"/>
      <c r="M275" s="229"/>
      <c r="N275" s="230"/>
      <c r="O275" s="230"/>
      <c r="P275" s="230"/>
      <c r="Q275" s="230"/>
      <c r="R275" s="230"/>
      <c r="S275" s="230"/>
      <c r="T275" s="231"/>
      <c r="AT275" s="227" t="s">
        <v>169</v>
      </c>
      <c r="AU275" s="227" t="s">
        <v>85</v>
      </c>
      <c r="AV275" s="14" t="s">
        <v>85</v>
      </c>
      <c r="AW275" s="14" t="s">
        <v>32</v>
      </c>
      <c r="AX275" s="14" t="s">
        <v>83</v>
      </c>
      <c r="AY275" s="227" t="s">
        <v>163</v>
      </c>
    </row>
    <row r="276" spans="1:65" s="2" customFormat="1" ht="16.5" customHeight="1">
      <c r="A276" s="35"/>
      <c r="B276" s="36"/>
      <c r="C276" s="254" t="s">
        <v>411</v>
      </c>
      <c r="D276" s="254" t="s">
        <v>311</v>
      </c>
      <c r="E276" s="255" t="s">
        <v>412</v>
      </c>
      <c r="F276" s="256" t="s">
        <v>413</v>
      </c>
      <c r="G276" s="257" t="s">
        <v>345</v>
      </c>
      <c r="H276" s="258">
        <v>4.0599999999999996</v>
      </c>
      <c r="I276" s="259"/>
      <c r="J276" s="260">
        <f>ROUND(I276*H276,2)</f>
        <v>0</v>
      </c>
      <c r="K276" s="256" t="s">
        <v>1</v>
      </c>
      <c r="L276" s="261"/>
      <c r="M276" s="262" t="s">
        <v>1</v>
      </c>
      <c r="N276" s="263" t="s">
        <v>43</v>
      </c>
      <c r="O276" s="73"/>
      <c r="P276" s="202">
        <f>O276*H276</f>
        <v>0</v>
      </c>
      <c r="Q276" s="202">
        <v>2.1739999999999999E-2</v>
      </c>
      <c r="R276" s="202">
        <f>Q276*H276</f>
        <v>8.8264399999999993E-2</v>
      </c>
      <c r="S276" s="202">
        <v>0</v>
      </c>
      <c r="T276" s="20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4" t="s">
        <v>253</v>
      </c>
      <c r="AT276" s="204" t="s">
        <v>311</v>
      </c>
      <c r="AU276" s="204" t="s">
        <v>85</v>
      </c>
      <c r="AY276" s="18" t="s">
        <v>163</v>
      </c>
      <c r="BE276" s="205">
        <f>IF(N276="základní",J276,0)</f>
        <v>0</v>
      </c>
      <c r="BF276" s="205">
        <f>IF(N276="snížená",J276,0)</f>
        <v>0</v>
      </c>
      <c r="BG276" s="205">
        <f>IF(N276="zákl. přenesená",J276,0)</f>
        <v>0</v>
      </c>
      <c r="BH276" s="205">
        <f>IF(N276="sníž. přenesená",J276,0)</f>
        <v>0</v>
      </c>
      <c r="BI276" s="205">
        <f>IF(N276="nulová",J276,0)</f>
        <v>0</v>
      </c>
      <c r="BJ276" s="18" t="s">
        <v>111</v>
      </c>
      <c r="BK276" s="205">
        <f>ROUND(I276*H276,2)</f>
        <v>0</v>
      </c>
      <c r="BL276" s="18" t="s">
        <v>111</v>
      </c>
      <c r="BM276" s="204" t="s">
        <v>414</v>
      </c>
    </row>
    <row r="277" spans="1:65" s="13" customFormat="1" ht="11.25">
      <c r="B277" s="206"/>
      <c r="C277" s="207"/>
      <c r="D277" s="208" t="s">
        <v>169</v>
      </c>
      <c r="E277" s="209" t="s">
        <v>1</v>
      </c>
      <c r="F277" s="210" t="s">
        <v>220</v>
      </c>
      <c r="G277" s="207"/>
      <c r="H277" s="209" t="s">
        <v>1</v>
      </c>
      <c r="I277" s="211"/>
      <c r="J277" s="207"/>
      <c r="K277" s="207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169</v>
      </c>
      <c r="AU277" s="216" t="s">
        <v>85</v>
      </c>
      <c r="AV277" s="13" t="s">
        <v>83</v>
      </c>
      <c r="AW277" s="13" t="s">
        <v>32</v>
      </c>
      <c r="AX277" s="13" t="s">
        <v>76</v>
      </c>
      <c r="AY277" s="216" t="s">
        <v>163</v>
      </c>
    </row>
    <row r="278" spans="1:65" s="14" customFormat="1" ht="11.25">
      <c r="B278" s="217"/>
      <c r="C278" s="218"/>
      <c r="D278" s="208" t="s">
        <v>169</v>
      </c>
      <c r="E278" s="219" t="s">
        <v>1</v>
      </c>
      <c r="F278" s="220" t="s">
        <v>415</v>
      </c>
      <c r="G278" s="218"/>
      <c r="H278" s="221">
        <v>4.0599999999999996</v>
      </c>
      <c r="I278" s="222"/>
      <c r="J278" s="218"/>
      <c r="K278" s="218"/>
      <c r="L278" s="223"/>
      <c r="M278" s="229"/>
      <c r="N278" s="230"/>
      <c r="O278" s="230"/>
      <c r="P278" s="230"/>
      <c r="Q278" s="230"/>
      <c r="R278" s="230"/>
      <c r="S278" s="230"/>
      <c r="T278" s="231"/>
      <c r="AT278" s="227" t="s">
        <v>169</v>
      </c>
      <c r="AU278" s="227" t="s">
        <v>85</v>
      </c>
      <c r="AV278" s="14" t="s">
        <v>85</v>
      </c>
      <c r="AW278" s="14" t="s">
        <v>32</v>
      </c>
      <c r="AX278" s="14" t="s">
        <v>83</v>
      </c>
      <c r="AY278" s="227" t="s">
        <v>163</v>
      </c>
    </row>
    <row r="279" spans="1:65" s="2" customFormat="1" ht="16.5" customHeight="1">
      <c r="A279" s="35"/>
      <c r="B279" s="36"/>
      <c r="C279" s="254" t="s">
        <v>416</v>
      </c>
      <c r="D279" s="254" t="s">
        <v>311</v>
      </c>
      <c r="E279" s="255" t="s">
        <v>417</v>
      </c>
      <c r="F279" s="256" t="s">
        <v>418</v>
      </c>
      <c r="G279" s="257" t="s">
        <v>345</v>
      </c>
      <c r="H279" s="258">
        <v>15.225</v>
      </c>
      <c r="I279" s="259"/>
      <c r="J279" s="260">
        <f>ROUND(I279*H279,2)</f>
        <v>0</v>
      </c>
      <c r="K279" s="256" t="s">
        <v>1</v>
      </c>
      <c r="L279" s="261"/>
      <c r="M279" s="262" t="s">
        <v>1</v>
      </c>
      <c r="N279" s="263" t="s">
        <v>43</v>
      </c>
      <c r="O279" s="73"/>
      <c r="P279" s="202">
        <f>O279*H279</f>
        <v>0</v>
      </c>
      <c r="Q279" s="202">
        <v>2.1739999999999999E-2</v>
      </c>
      <c r="R279" s="202">
        <f>Q279*H279</f>
        <v>0.33099149999999999</v>
      </c>
      <c r="S279" s="202">
        <v>0</v>
      </c>
      <c r="T279" s="20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4" t="s">
        <v>253</v>
      </c>
      <c r="AT279" s="204" t="s">
        <v>311</v>
      </c>
      <c r="AU279" s="204" t="s">
        <v>85</v>
      </c>
      <c r="AY279" s="18" t="s">
        <v>163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8" t="s">
        <v>111</v>
      </c>
      <c r="BK279" s="205">
        <f>ROUND(I279*H279,2)</f>
        <v>0</v>
      </c>
      <c r="BL279" s="18" t="s">
        <v>111</v>
      </c>
      <c r="BM279" s="204" t="s">
        <v>419</v>
      </c>
    </row>
    <row r="280" spans="1:65" s="13" customFormat="1" ht="11.25">
      <c r="B280" s="206"/>
      <c r="C280" s="207"/>
      <c r="D280" s="208" t="s">
        <v>169</v>
      </c>
      <c r="E280" s="209" t="s">
        <v>1</v>
      </c>
      <c r="F280" s="210" t="s">
        <v>220</v>
      </c>
      <c r="G280" s="207"/>
      <c r="H280" s="209" t="s">
        <v>1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169</v>
      </c>
      <c r="AU280" s="216" t="s">
        <v>85</v>
      </c>
      <c r="AV280" s="13" t="s">
        <v>83</v>
      </c>
      <c r="AW280" s="13" t="s">
        <v>32</v>
      </c>
      <c r="AX280" s="13" t="s">
        <v>76</v>
      </c>
      <c r="AY280" s="216" t="s">
        <v>163</v>
      </c>
    </row>
    <row r="281" spans="1:65" s="14" customFormat="1" ht="11.25">
      <c r="B281" s="217"/>
      <c r="C281" s="218"/>
      <c r="D281" s="208" t="s">
        <v>169</v>
      </c>
      <c r="E281" s="219" t="s">
        <v>1</v>
      </c>
      <c r="F281" s="220" t="s">
        <v>420</v>
      </c>
      <c r="G281" s="218"/>
      <c r="H281" s="221">
        <v>15.225</v>
      </c>
      <c r="I281" s="222"/>
      <c r="J281" s="218"/>
      <c r="K281" s="218"/>
      <c r="L281" s="223"/>
      <c r="M281" s="229"/>
      <c r="N281" s="230"/>
      <c r="O281" s="230"/>
      <c r="P281" s="230"/>
      <c r="Q281" s="230"/>
      <c r="R281" s="230"/>
      <c r="S281" s="230"/>
      <c r="T281" s="231"/>
      <c r="AT281" s="227" t="s">
        <v>169</v>
      </c>
      <c r="AU281" s="227" t="s">
        <v>85</v>
      </c>
      <c r="AV281" s="14" t="s">
        <v>85</v>
      </c>
      <c r="AW281" s="14" t="s">
        <v>32</v>
      </c>
      <c r="AX281" s="14" t="s">
        <v>83</v>
      </c>
      <c r="AY281" s="227" t="s">
        <v>163</v>
      </c>
    </row>
    <row r="282" spans="1:65" s="2" customFormat="1" ht="24.2" customHeight="1">
      <c r="A282" s="35"/>
      <c r="B282" s="36"/>
      <c r="C282" s="193" t="s">
        <v>421</v>
      </c>
      <c r="D282" s="193" t="s">
        <v>165</v>
      </c>
      <c r="E282" s="194" t="s">
        <v>422</v>
      </c>
      <c r="F282" s="195" t="s">
        <v>423</v>
      </c>
      <c r="G282" s="196" t="s">
        <v>345</v>
      </c>
      <c r="H282" s="197">
        <v>3</v>
      </c>
      <c r="I282" s="198"/>
      <c r="J282" s="199">
        <f>ROUND(I282*H282,2)</f>
        <v>0</v>
      </c>
      <c r="K282" s="195" t="s">
        <v>1</v>
      </c>
      <c r="L282" s="40"/>
      <c r="M282" s="200" t="s">
        <v>1</v>
      </c>
      <c r="N282" s="201" t="s">
        <v>43</v>
      </c>
      <c r="O282" s="73"/>
      <c r="P282" s="202">
        <f>O282*H282</f>
        <v>0</v>
      </c>
      <c r="Q282" s="202">
        <v>1.7000000000000001E-4</v>
      </c>
      <c r="R282" s="202">
        <f>Q282*H282</f>
        <v>5.1000000000000004E-4</v>
      </c>
      <c r="S282" s="202">
        <v>0</v>
      </c>
      <c r="T282" s="20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4" t="s">
        <v>111</v>
      </c>
      <c r="AT282" s="204" t="s">
        <v>165</v>
      </c>
      <c r="AU282" s="204" t="s">
        <v>85</v>
      </c>
      <c r="AY282" s="18" t="s">
        <v>163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8" t="s">
        <v>111</v>
      </c>
      <c r="BK282" s="205">
        <f>ROUND(I282*H282,2)</f>
        <v>0</v>
      </c>
      <c r="BL282" s="18" t="s">
        <v>111</v>
      </c>
      <c r="BM282" s="204" t="s">
        <v>424</v>
      </c>
    </row>
    <row r="283" spans="1:65" s="13" customFormat="1" ht="11.25">
      <c r="B283" s="206"/>
      <c r="C283" s="207"/>
      <c r="D283" s="208" t="s">
        <v>169</v>
      </c>
      <c r="E283" s="209" t="s">
        <v>1</v>
      </c>
      <c r="F283" s="210" t="s">
        <v>220</v>
      </c>
      <c r="G283" s="207"/>
      <c r="H283" s="209" t="s">
        <v>1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169</v>
      </c>
      <c r="AU283" s="216" t="s">
        <v>85</v>
      </c>
      <c r="AV283" s="13" t="s">
        <v>83</v>
      </c>
      <c r="AW283" s="13" t="s">
        <v>32</v>
      </c>
      <c r="AX283" s="13" t="s">
        <v>76</v>
      </c>
      <c r="AY283" s="216" t="s">
        <v>163</v>
      </c>
    </row>
    <row r="284" spans="1:65" s="14" customFormat="1" ht="11.25">
      <c r="B284" s="217"/>
      <c r="C284" s="218"/>
      <c r="D284" s="208" t="s">
        <v>169</v>
      </c>
      <c r="E284" s="219" t="s">
        <v>1</v>
      </c>
      <c r="F284" s="220" t="s">
        <v>97</v>
      </c>
      <c r="G284" s="218"/>
      <c r="H284" s="221">
        <v>3</v>
      </c>
      <c r="I284" s="222"/>
      <c r="J284" s="218"/>
      <c r="K284" s="218"/>
      <c r="L284" s="223"/>
      <c r="M284" s="229"/>
      <c r="N284" s="230"/>
      <c r="O284" s="230"/>
      <c r="P284" s="230"/>
      <c r="Q284" s="230"/>
      <c r="R284" s="230"/>
      <c r="S284" s="230"/>
      <c r="T284" s="231"/>
      <c r="AT284" s="227" t="s">
        <v>169</v>
      </c>
      <c r="AU284" s="227" t="s">
        <v>85</v>
      </c>
      <c r="AV284" s="14" t="s">
        <v>85</v>
      </c>
      <c r="AW284" s="14" t="s">
        <v>32</v>
      </c>
      <c r="AX284" s="14" t="s">
        <v>83</v>
      </c>
      <c r="AY284" s="227" t="s">
        <v>163</v>
      </c>
    </row>
    <row r="285" spans="1:65" s="2" customFormat="1" ht="16.5" customHeight="1">
      <c r="A285" s="35"/>
      <c r="B285" s="36"/>
      <c r="C285" s="254" t="s">
        <v>425</v>
      </c>
      <c r="D285" s="254" t="s">
        <v>311</v>
      </c>
      <c r="E285" s="255" t="s">
        <v>426</v>
      </c>
      <c r="F285" s="256" t="s">
        <v>427</v>
      </c>
      <c r="G285" s="257" t="s">
        <v>345</v>
      </c>
      <c r="H285" s="258">
        <v>3.0449999999999999</v>
      </c>
      <c r="I285" s="259"/>
      <c r="J285" s="260">
        <f>ROUND(I285*H285,2)</f>
        <v>0</v>
      </c>
      <c r="K285" s="256" t="s">
        <v>1</v>
      </c>
      <c r="L285" s="261"/>
      <c r="M285" s="262" t="s">
        <v>1</v>
      </c>
      <c r="N285" s="263" t="s">
        <v>43</v>
      </c>
      <c r="O285" s="73"/>
      <c r="P285" s="202">
        <f>O285*H285</f>
        <v>0</v>
      </c>
      <c r="Q285" s="202">
        <v>7.8189999999999996E-2</v>
      </c>
      <c r="R285" s="202">
        <f>Q285*H285</f>
        <v>0.23808854999999998</v>
      </c>
      <c r="S285" s="202">
        <v>0</v>
      </c>
      <c r="T285" s="20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4" t="s">
        <v>253</v>
      </c>
      <c r="AT285" s="204" t="s">
        <v>311</v>
      </c>
      <c r="AU285" s="204" t="s">
        <v>85</v>
      </c>
      <c r="AY285" s="18" t="s">
        <v>163</v>
      </c>
      <c r="BE285" s="205">
        <f>IF(N285="základní",J285,0)</f>
        <v>0</v>
      </c>
      <c r="BF285" s="205">
        <f>IF(N285="snížená",J285,0)</f>
        <v>0</v>
      </c>
      <c r="BG285" s="205">
        <f>IF(N285="zákl. přenesená",J285,0)</f>
        <v>0</v>
      </c>
      <c r="BH285" s="205">
        <f>IF(N285="sníž. přenesená",J285,0)</f>
        <v>0</v>
      </c>
      <c r="BI285" s="205">
        <f>IF(N285="nulová",J285,0)</f>
        <v>0</v>
      </c>
      <c r="BJ285" s="18" t="s">
        <v>111</v>
      </c>
      <c r="BK285" s="205">
        <f>ROUND(I285*H285,2)</f>
        <v>0</v>
      </c>
      <c r="BL285" s="18" t="s">
        <v>111</v>
      </c>
      <c r="BM285" s="204" t="s">
        <v>428</v>
      </c>
    </row>
    <row r="286" spans="1:65" s="13" customFormat="1" ht="11.25">
      <c r="B286" s="206"/>
      <c r="C286" s="207"/>
      <c r="D286" s="208" t="s">
        <v>169</v>
      </c>
      <c r="E286" s="209" t="s">
        <v>1</v>
      </c>
      <c r="F286" s="210" t="s">
        <v>220</v>
      </c>
      <c r="G286" s="207"/>
      <c r="H286" s="209" t="s">
        <v>1</v>
      </c>
      <c r="I286" s="211"/>
      <c r="J286" s="207"/>
      <c r="K286" s="207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169</v>
      </c>
      <c r="AU286" s="216" t="s">
        <v>85</v>
      </c>
      <c r="AV286" s="13" t="s">
        <v>83</v>
      </c>
      <c r="AW286" s="13" t="s">
        <v>32</v>
      </c>
      <c r="AX286" s="13" t="s">
        <v>76</v>
      </c>
      <c r="AY286" s="216" t="s">
        <v>163</v>
      </c>
    </row>
    <row r="287" spans="1:65" s="14" customFormat="1" ht="11.25">
      <c r="B287" s="217"/>
      <c r="C287" s="218"/>
      <c r="D287" s="208" t="s">
        <v>169</v>
      </c>
      <c r="E287" s="219" t="s">
        <v>1</v>
      </c>
      <c r="F287" s="220" t="s">
        <v>429</v>
      </c>
      <c r="G287" s="218"/>
      <c r="H287" s="221">
        <v>3.0449999999999999</v>
      </c>
      <c r="I287" s="222"/>
      <c r="J287" s="218"/>
      <c r="K287" s="218"/>
      <c r="L287" s="223"/>
      <c r="M287" s="229"/>
      <c r="N287" s="230"/>
      <c r="O287" s="230"/>
      <c r="P287" s="230"/>
      <c r="Q287" s="230"/>
      <c r="R287" s="230"/>
      <c r="S287" s="230"/>
      <c r="T287" s="231"/>
      <c r="AT287" s="227" t="s">
        <v>169</v>
      </c>
      <c r="AU287" s="227" t="s">
        <v>85</v>
      </c>
      <c r="AV287" s="14" t="s">
        <v>85</v>
      </c>
      <c r="AW287" s="14" t="s">
        <v>32</v>
      </c>
      <c r="AX287" s="14" t="s">
        <v>83</v>
      </c>
      <c r="AY287" s="227" t="s">
        <v>163</v>
      </c>
    </row>
    <row r="288" spans="1:65" s="2" customFormat="1" ht="21.75" customHeight="1">
      <c r="A288" s="35"/>
      <c r="B288" s="36"/>
      <c r="C288" s="193" t="s">
        <v>430</v>
      </c>
      <c r="D288" s="193" t="s">
        <v>165</v>
      </c>
      <c r="E288" s="194" t="s">
        <v>431</v>
      </c>
      <c r="F288" s="195" t="s">
        <v>432</v>
      </c>
      <c r="G288" s="196" t="s">
        <v>345</v>
      </c>
      <c r="H288" s="197">
        <v>22</v>
      </c>
      <c r="I288" s="198"/>
      <c r="J288" s="199">
        <f>ROUND(I288*H288,2)</f>
        <v>0</v>
      </c>
      <c r="K288" s="195" t="s">
        <v>212</v>
      </c>
      <c r="L288" s="40"/>
      <c r="M288" s="200" t="s">
        <v>1</v>
      </c>
      <c r="N288" s="201" t="s">
        <v>43</v>
      </c>
      <c r="O288" s="73"/>
      <c r="P288" s="202">
        <f>O288*H288</f>
        <v>0</v>
      </c>
      <c r="Q288" s="202">
        <v>6.8640000000000007E-2</v>
      </c>
      <c r="R288" s="202">
        <f>Q288*H288</f>
        <v>1.5100800000000001</v>
      </c>
      <c r="S288" s="202">
        <v>0</v>
      </c>
      <c r="T288" s="20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4" t="s">
        <v>111</v>
      </c>
      <c r="AT288" s="204" t="s">
        <v>165</v>
      </c>
      <c r="AU288" s="204" t="s">
        <v>85</v>
      </c>
      <c r="AY288" s="18" t="s">
        <v>163</v>
      </c>
      <c r="BE288" s="205">
        <f>IF(N288="základní",J288,0)</f>
        <v>0</v>
      </c>
      <c r="BF288" s="205">
        <f>IF(N288="snížená",J288,0)</f>
        <v>0</v>
      </c>
      <c r="BG288" s="205">
        <f>IF(N288="zákl. přenesená",J288,0)</f>
        <v>0</v>
      </c>
      <c r="BH288" s="205">
        <f>IF(N288="sníž. přenesená",J288,0)</f>
        <v>0</v>
      </c>
      <c r="BI288" s="205">
        <f>IF(N288="nulová",J288,0)</f>
        <v>0</v>
      </c>
      <c r="BJ288" s="18" t="s">
        <v>111</v>
      </c>
      <c r="BK288" s="205">
        <f>ROUND(I288*H288,2)</f>
        <v>0</v>
      </c>
      <c r="BL288" s="18" t="s">
        <v>111</v>
      </c>
      <c r="BM288" s="204" t="s">
        <v>433</v>
      </c>
    </row>
    <row r="289" spans="1:65" s="13" customFormat="1" ht="11.25">
      <c r="B289" s="206"/>
      <c r="C289" s="207"/>
      <c r="D289" s="208" t="s">
        <v>169</v>
      </c>
      <c r="E289" s="209" t="s">
        <v>1</v>
      </c>
      <c r="F289" s="210" t="s">
        <v>220</v>
      </c>
      <c r="G289" s="207"/>
      <c r="H289" s="209" t="s">
        <v>1</v>
      </c>
      <c r="I289" s="211"/>
      <c r="J289" s="207"/>
      <c r="K289" s="207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169</v>
      </c>
      <c r="AU289" s="216" t="s">
        <v>85</v>
      </c>
      <c r="AV289" s="13" t="s">
        <v>83</v>
      </c>
      <c r="AW289" s="13" t="s">
        <v>32</v>
      </c>
      <c r="AX289" s="13" t="s">
        <v>76</v>
      </c>
      <c r="AY289" s="216" t="s">
        <v>163</v>
      </c>
    </row>
    <row r="290" spans="1:65" s="14" customFormat="1" ht="11.25">
      <c r="B290" s="217"/>
      <c r="C290" s="218"/>
      <c r="D290" s="208" t="s">
        <v>169</v>
      </c>
      <c r="E290" s="219" t="s">
        <v>1</v>
      </c>
      <c r="F290" s="220" t="s">
        <v>434</v>
      </c>
      <c r="G290" s="218"/>
      <c r="H290" s="221">
        <v>22</v>
      </c>
      <c r="I290" s="222"/>
      <c r="J290" s="218"/>
      <c r="K290" s="218"/>
      <c r="L290" s="223"/>
      <c r="M290" s="229"/>
      <c r="N290" s="230"/>
      <c r="O290" s="230"/>
      <c r="P290" s="230"/>
      <c r="Q290" s="230"/>
      <c r="R290" s="230"/>
      <c r="S290" s="230"/>
      <c r="T290" s="231"/>
      <c r="AT290" s="227" t="s">
        <v>169</v>
      </c>
      <c r="AU290" s="227" t="s">
        <v>85</v>
      </c>
      <c r="AV290" s="14" t="s">
        <v>85</v>
      </c>
      <c r="AW290" s="14" t="s">
        <v>32</v>
      </c>
      <c r="AX290" s="14" t="s">
        <v>83</v>
      </c>
      <c r="AY290" s="227" t="s">
        <v>163</v>
      </c>
    </row>
    <row r="291" spans="1:65" s="2" customFormat="1" ht="33" customHeight="1">
      <c r="A291" s="35"/>
      <c r="B291" s="36"/>
      <c r="C291" s="193" t="s">
        <v>183</v>
      </c>
      <c r="D291" s="193" t="s">
        <v>165</v>
      </c>
      <c r="E291" s="194" t="s">
        <v>435</v>
      </c>
      <c r="F291" s="195" t="s">
        <v>436</v>
      </c>
      <c r="G291" s="196" t="s">
        <v>345</v>
      </c>
      <c r="H291" s="197">
        <v>4</v>
      </c>
      <c r="I291" s="198"/>
      <c r="J291" s="199">
        <f>ROUND(I291*H291,2)</f>
        <v>0</v>
      </c>
      <c r="K291" s="195" t="s">
        <v>212</v>
      </c>
      <c r="L291" s="40"/>
      <c r="M291" s="200" t="s">
        <v>1</v>
      </c>
      <c r="N291" s="201" t="s">
        <v>43</v>
      </c>
      <c r="O291" s="73"/>
      <c r="P291" s="202">
        <f>O291*H291</f>
        <v>0</v>
      </c>
      <c r="Q291" s="202">
        <v>1.0000000000000001E-5</v>
      </c>
      <c r="R291" s="202">
        <f>Q291*H291</f>
        <v>4.0000000000000003E-5</v>
      </c>
      <c r="S291" s="202">
        <v>0</v>
      </c>
      <c r="T291" s="20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4" t="s">
        <v>111</v>
      </c>
      <c r="AT291" s="204" t="s">
        <v>165</v>
      </c>
      <c r="AU291" s="204" t="s">
        <v>85</v>
      </c>
      <c r="AY291" s="18" t="s">
        <v>163</v>
      </c>
      <c r="BE291" s="205">
        <f>IF(N291="základní",J291,0)</f>
        <v>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8" t="s">
        <v>111</v>
      </c>
      <c r="BK291" s="205">
        <f>ROUND(I291*H291,2)</f>
        <v>0</v>
      </c>
      <c r="BL291" s="18" t="s">
        <v>111</v>
      </c>
      <c r="BM291" s="204" t="s">
        <v>437</v>
      </c>
    </row>
    <row r="292" spans="1:65" s="13" customFormat="1" ht="11.25">
      <c r="B292" s="206"/>
      <c r="C292" s="207"/>
      <c r="D292" s="208" t="s">
        <v>169</v>
      </c>
      <c r="E292" s="209" t="s">
        <v>1</v>
      </c>
      <c r="F292" s="210" t="s">
        <v>220</v>
      </c>
      <c r="G292" s="207"/>
      <c r="H292" s="209" t="s">
        <v>1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169</v>
      </c>
      <c r="AU292" s="216" t="s">
        <v>85</v>
      </c>
      <c r="AV292" s="13" t="s">
        <v>83</v>
      </c>
      <c r="AW292" s="13" t="s">
        <v>32</v>
      </c>
      <c r="AX292" s="13" t="s">
        <v>76</v>
      </c>
      <c r="AY292" s="216" t="s">
        <v>163</v>
      </c>
    </row>
    <row r="293" spans="1:65" s="14" customFormat="1" ht="11.25">
      <c r="B293" s="217"/>
      <c r="C293" s="218"/>
      <c r="D293" s="208" t="s">
        <v>169</v>
      </c>
      <c r="E293" s="219" t="s">
        <v>1</v>
      </c>
      <c r="F293" s="220" t="s">
        <v>111</v>
      </c>
      <c r="G293" s="218"/>
      <c r="H293" s="221">
        <v>4</v>
      </c>
      <c r="I293" s="222"/>
      <c r="J293" s="218"/>
      <c r="K293" s="218"/>
      <c r="L293" s="223"/>
      <c r="M293" s="229"/>
      <c r="N293" s="230"/>
      <c r="O293" s="230"/>
      <c r="P293" s="230"/>
      <c r="Q293" s="230"/>
      <c r="R293" s="230"/>
      <c r="S293" s="230"/>
      <c r="T293" s="231"/>
      <c r="AT293" s="227" t="s">
        <v>169</v>
      </c>
      <c r="AU293" s="227" t="s">
        <v>85</v>
      </c>
      <c r="AV293" s="14" t="s">
        <v>85</v>
      </c>
      <c r="AW293" s="14" t="s">
        <v>32</v>
      </c>
      <c r="AX293" s="14" t="s">
        <v>83</v>
      </c>
      <c r="AY293" s="227" t="s">
        <v>163</v>
      </c>
    </row>
    <row r="294" spans="1:65" s="2" customFormat="1" ht="16.5" customHeight="1">
      <c r="A294" s="35"/>
      <c r="B294" s="36"/>
      <c r="C294" s="254" t="s">
        <v>438</v>
      </c>
      <c r="D294" s="254" t="s">
        <v>311</v>
      </c>
      <c r="E294" s="255" t="s">
        <v>439</v>
      </c>
      <c r="F294" s="256" t="s">
        <v>440</v>
      </c>
      <c r="G294" s="257" t="s">
        <v>345</v>
      </c>
      <c r="H294" s="258">
        <v>4.0599999999999996</v>
      </c>
      <c r="I294" s="259"/>
      <c r="J294" s="260">
        <f>ROUND(I294*H294,2)</f>
        <v>0</v>
      </c>
      <c r="K294" s="256" t="s">
        <v>212</v>
      </c>
      <c r="L294" s="261"/>
      <c r="M294" s="262" t="s">
        <v>1</v>
      </c>
      <c r="N294" s="263" t="s">
        <v>43</v>
      </c>
      <c r="O294" s="73"/>
      <c r="P294" s="202">
        <f>O294*H294</f>
        <v>0</v>
      </c>
      <c r="Q294" s="202">
        <v>1.1000000000000001E-3</v>
      </c>
      <c r="R294" s="202">
        <f>Q294*H294</f>
        <v>4.4659999999999995E-3</v>
      </c>
      <c r="S294" s="202">
        <v>0</v>
      </c>
      <c r="T294" s="20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4" t="s">
        <v>253</v>
      </c>
      <c r="AT294" s="204" t="s">
        <v>311</v>
      </c>
      <c r="AU294" s="204" t="s">
        <v>85</v>
      </c>
      <c r="AY294" s="18" t="s">
        <v>163</v>
      </c>
      <c r="BE294" s="205">
        <f>IF(N294="základní",J294,0)</f>
        <v>0</v>
      </c>
      <c r="BF294" s="205">
        <f>IF(N294="snížená",J294,0)</f>
        <v>0</v>
      </c>
      <c r="BG294" s="205">
        <f>IF(N294="zákl. přenesená",J294,0)</f>
        <v>0</v>
      </c>
      <c r="BH294" s="205">
        <f>IF(N294="sníž. přenesená",J294,0)</f>
        <v>0</v>
      </c>
      <c r="BI294" s="205">
        <f>IF(N294="nulová",J294,0)</f>
        <v>0</v>
      </c>
      <c r="BJ294" s="18" t="s">
        <v>111</v>
      </c>
      <c r="BK294" s="205">
        <f>ROUND(I294*H294,2)</f>
        <v>0</v>
      </c>
      <c r="BL294" s="18" t="s">
        <v>111</v>
      </c>
      <c r="BM294" s="204" t="s">
        <v>441</v>
      </c>
    </row>
    <row r="295" spans="1:65" s="13" customFormat="1" ht="11.25">
      <c r="B295" s="206"/>
      <c r="C295" s="207"/>
      <c r="D295" s="208" t="s">
        <v>169</v>
      </c>
      <c r="E295" s="209" t="s">
        <v>1</v>
      </c>
      <c r="F295" s="210" t="s">
        <v>220</v>
      </c>
      <c r="G295" s="207"/>
      <c r="H295" s="209" t="s">
        <v>1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169</v>
      </c>
      <c r="AU295" s="216" t="s">
        <v>85</v>
      </c>
      <c r="AV295" s="13" t="s">
        <v>83</v>
      </c>
      <c r="AW295" s="13" t="s">
        <v>32</v>
      </c>
      <c r="AX295" s="13" t="s">
        <v>76</v>
      </c>
      <c r="AY295" s="216" t="s">
        <v>163</v>
      </c>
    </row>
    <row r="296" spans="1:65" s="14" customFormat="1" ht="11.25">
      <c r="B296" s="217"/>
      <c r="C296" s="218"/>
      <c r="D296" s="208" t="s">
        <v>169</v>
      </c>
      <c r="E296" s="219" t="s">
        <v>1</v>
      </c>
      <c r="F296" s="220" t="s">
        <v>415</v>
      </c>
      <c r="G296" s="218"/>
      <c r="H296" s="221">
        <v>4.0599999999999996</v>
      </c>
      <c r="I296" s="222"/>
      <c r="J296" s="218"/>
      <c r="K296" s="218"/>
      <c r="L296" s="223"/>
      <c r="M296" s="229"/>
      <c r="N296" s="230"/>
      <c r="O296" s="230"/>
      <c r="P296" s="230"/>
      <c r="Q296" s="230"/>
      <c r="R296" s="230"/>
      <c r="S296" s="230"/>
      <c r="T296" s="231"/>
      <c r="AT296" s="227" t="s">
        <v>169</v>
      </c>
      <c r="AU296" s="227" t="s">
        <v>85</v>
      </c>
      <c r="AV296" s="14" t="s">
        <v>85</v>
      </c>
      <c r="AW296" s="14" t="s">
        <v>32</v>
      </c>
      <c r="AX296" s="14" t="s">
        <v>83</v>
      </c>
      <c r="AY296" s="227" t="s">
        <v>163</v>
      </c>
    </row>
    <row r="297" spans="1:65" s="2" customFormat="1" ht="33" customHeight="1">
      <c r="A297" s="35"/>
      <c r="B297" s="36"/>
      <c r="C297" s="193" t="s">
        <v>442</v>
      </c>
      <c r="D297" s="193" t="s">
        <v>165</v>
      </c>
      <c r="E297" s="194" t="s">
        <v>443</v>
      </c>
      <c r="F297" s="195" t="s">
        <v>444</v>
      </c>
      <c r="G297" s="196" t="s">
        <v>345</v>
      </c>
      <c r="H297" s="197">
        <v>18</v>
      </c>
      <c r="I297" s="198"/>
      <c r="J297" s="199">
        <f>ROUND(I297*H297,2)</f>
        <v>0</v>
      </c>
      <c r="K297" s="195" t="s">
        <v>212</v>
      </c>
      <c r="L297" s="40"/>
      <c r="M297" s="200" t="s">
        <v>1</v>
      </c>
      <c r="N297" s="201" t="s">
        <v>43</v>
      </c>
      <c r="O297" s="73"/>
      <c r="P297" s="202">
        <f>O297*H297</f>
        <v>0</v>
      </c>
      <c r="Q297" s="202">
        <v>0</v>
      </c>
      <c r="R297" s="202">
        <f>Q297*H297</f>
        <v>0</v>
      </c>
      <c r="S297" s="202">
        <v>0</v>
      </c>
      <c r="T297" s="20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4" t="s">
        <v>111</v>
      </c>
      <c r="AT297" s="204" t="s">
        <v>165</v>
      </c>
      <c r="AU297" s="204" t="s">
        <v>85</v>
      </c>
      <c r="AY297" s="18" t="s">
        <v>163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8" t="s">
        <v>111</v>
      </c>
      <c r="BK297" s="205">
        <f>ROUND(I297*H297,2)</f>
        <v>0</v>
      </c>
      <c r="BL297" s="18" t="s">
        <v>111</v>
      </c>
      <c r="BM297" s="204" t="s">
        <v>445</v>
      </c>
    </row>
    <row r="298" spans="1:65" s="13" customFormat="1" ht="11.25">
      <c r="B298" s="206"/>
      <c r="C298" s="207"/>
      <c r="D298" s="208" t="s">
        <v>169</v>
      </c>
      <c r="E298" s="209" t="s">
        <v>1</v>
      </c>
      <c r="F298" s="210" t="s">
        <v>220</v>
      </c>
      <c r="G298" s="207"/>
      <c r="H298" s="209" t="s">
        <v>1</v>
      </c>
      <c r="I298" s="211"/>
      <c r="J298" s="207"/>
      <c r="K298" s="207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169</v>
      </c>
      <c r="AU298" s="216" t="s">
        <v>85</v>
      </c>
      <c r="AV298" s="13" t="s">
        <v>83</v>
      </c>
      <c r="AW298" s="13" t="s">
        <v>32</v>
      </c>
      <c r="AX298" s="13" t="s">
        <v>76</v>
      </c>
      <c r="AY298" s="216" t="s">
        <v>163</v>
      </c>
    </row>
    <row r="299" spans="1:65" s="14" customFormat="1" ht="11.25">
      <c r="B299" s="217"/>
      <c r="C299" s="218"/>
      <c r="D299" s="208" t="s">
        <v>169</v>
      </c>
      <c r="E299" s="219" t="s">
        <v>1</v>
      </c>
      <c r="F299" s="220" t="s">
        <v>322</v>
      </c>
      <c r="G299" s="218"/>
      <c r="H299" s="221">
        <v>18</v>
      </c>
      <c r="I299" s="222"/>
      <c r="J299" s="218"/>
      <c r="K299" s="218"/>
      <c r="L299" s="223"/>
      <c r="M299" s="229"/>
      <c r="N299" s="230"/>
      <c r="O299" s="230"/>
      <c r="P299" s="230"/>
      <c r="Q299" s="230"/>
      <c r="R299" s="230"/>
      <c r="S299" s="230"/>
      <c r="T299" s="231"/>
      <c r="AT299" s="227" t="s">
        <v>169</v>
      </c>
      <c r="AU299" s="227" t="s">
        <v>85</v>
      </c>
      <c r="AV299" s="14" t="s">
        <v>85</v>
      </c>
      <c r="AW299" s="14" t="s">
        <v>32</v>
      </c>
      <c r="AX299" s="14" t="s">
        <v>83</v>
      </c>
      <c r="AY299" s="227" t="s">
        <v>163</v>
      </c>
    </row>
    <row r="300" spans="1:65" s="2" customFormat="1" ht="16.5" customHeight="1">
      <c r="A300" s="35"/>
      <c r="B300" s="36"/>
      <c r="C300" s="254" t="s">
        <v>446</v>
      </c>
      <c r="D300" s="254" t="s">
        <v>311</v>
      </c>
      <c r="E300" s="255" t="s">
        <v>447</v>
      </c>
      <c r="F300" s="256" t="s">
        <v>448</v>
      </c>
      <c r="G300" s="257" t="s">
        <v>345</v>
      </c>
      <c r="H300" s="258">
        <v>18.27</v>
      </c>
      <c r="I300" s="259"/>
      <c r="J300" s="260">
        <f>ROUND(I300*H300,2)</f>
        <v>0</v>
      </c>
      <c r="K300" s="256" t="s">
        <v>212</v>
      </c>
      <c r="L300" s="261"/>
      <c r="M300" s="262" t="s">
        <v>1</v>
      </c>
      <c r="N300" s="263" t="s">
        <v>43</v>
      </c>
      <c r="O300" s="73"/>
      <c r="P300" s="202">
        <f>O300*H300</f>
        <v>0</v>
      </c>
      <c r="Q300" s="202">
        <v>6.4999999999999997E-4</v>
      </c>
      <c r="R300" s="202">
        <f>Q300*H300</f>
        <v>1.1875499999999999E-2</v>
      </c>
      <c r="S300" s="202">
        <v>0</v>
      </c>
      <c r="T300" s="20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4" t="s">
        <v>253</v>
      </c>
      <c r="AT300" s="204" t="s">
        <v>311</v>
      </c>
      <c r="AU300" s="204" t="s">
        <v>85</v>
      </c>
      <c r="AY300" s="18" t="s">
        <v>163</v>
      </c>
      <c r="BE300" s="205">
        <f>IF(N300="základní",J300,0)</f>
        <v>0</v>
      </c>
      <c r="BF300" s="205">
        <f>IF(N300="snížená",J300,0)</f>
        <v>0</v>
      </c>
      <c r="BG300" s="205">
        <f>IF(N300="zákl. přenesená",J300,0)</f>
        <v>0</v>
      </c>
      <c r="BH300" s="205">
        <f>IF(N300="sníž. přenesená",J300,0)</f>
        <v>0</v>
      </c>
      <c r="BI300" s="205">
        <f>IF(N300="nulová",J300,0)</f>
        <v>0</v>
      </c>
      <c r="BJ300" s="18" t="s">
        <v>111</v>
      </c>
      <c r="BK300" s="205">
        <f>ROUND(I300*H300,2)</f>
        <v>0</v>
      </c>
      <c r="BL300" s="18" t="s">
        <v>111</v>
      </c>
      <c r="BM300" s="204" t="s">
        <v>449</v>
      </c>
    </row>
    <row r="301" spans="1:65" s="13" customFormat="1" ht="11.25">
      <c r="B301" s="206"/>
      <c r="C301" s="207"/>
      <c r="D301" s="208" t="s">
        <v>169</v>
      </c>
      <c r="E301" s="209" t="s">
        <v>1</v>
      </c>
      <c r="F301" s="210" t="s">
        <v>220</v>
      </c>
      <c r="G301" s="207"/>
      <c r="H301" s="209" t="s">
        <v>1</v>
      </c>
      <c r="I301" s="211"/>
      <c r="J301" s="207"/>
      <c r="K301" s="207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169</v>
      </c>
      <c r="AU301" s="216" t="s">
        <v>85</v>
      </c>
      <c r="AV301" s="13" t="s">
        <v>83</v>
      </c>
      <c r="AW301" s="13" t="s">
        <v>32</v>
      </c>
      <c r="AX301" s="13" t="s">
        <v>76</v>
      </c>
      <c r="AY301" s="216" t="s">
        <v>163</v>
      </c>
    </row>
    <row r="302" spans="1:65" s="14" customFormat="1" ht="11.25">
      <c r="B302" s="217"/>
      <c r="C302" s="218"/>
      <c r="D302" s="208" t="s">
        <v>169</v>
      </c>
      <c r="E302" s="219" t="s">
        <v>1</v>
      </c>
      <c r="F302" s="220" t="s">
        <v>450</v>
      </c>
      <c r="G302" s="218"/>
      <c r="H302" s="221">
        <v>18.27</v>
      </c>
      <c r="I302" s="222"/>
      <c r="J302" s="218"/>
      <c r="K302" s="218"/>
      <c r="L302" s="223"/>
      <c r="M302" s="229"/>
      <c r="N302" s="230"/>
      <c r="O302" s="230"/>
      <c r="P302" s="230"/>
      <c r="Q302" s="230"/>
      <c r="R302" s="230"/>
      <c r="S302" s="230"/>
      <c r="T302" s="231"/>
      <c r="AT302" s="227" t="s">
        <v>169</v>
      </c>
      <c r="AU302" s="227" t="s">
        <v>85</v>
      </c>
      <c r="AV302" s="14" t="s">
        <v>85</v>
      </c>
      <c r="AW302" s="14" t="s">
        <v>32</v>
      </c>
      <c r="AX302" s="14" t="s">
        <v>83</v>
      </c>
      <c r="AY302" s="227" t="s">
        <v>163</v>
      </c>
    </row>
    <row r="303" spans="1:65" s="2" customFormat="1" ht="16.5" customHeight="1">
      <c r="A303" s="35"/>
      <c r="B303" s="36"/>
      <c r="C303" s="193" t="s">
        <v>451</v>
      </c>
      <c r="D303" s="193" t="s">
        <v>165</v>
      </c>
      <c r="E303" s="194" t="s">
        <v>452</v>
      </c>
      <c r="F303" s="195" t="s">
        <v>453</v>
      </c>
      <c r="G303" s="196" t="s">
        <v>345</v>
      </c>
      <c r="H303" s="197">
        <v>6</v>
      </c>
      <c r="I303" s="198"/>
      <c r="J303" s="199">
        <f>ROUND(I303*H303,2)</f>
        <v>0</v>
      </c>
      <c r="K303" s="195" t="s">
        <v>212</v>
      </c>
      <c r="L303" s="40"/>
      <c r="M303" s="200" t="s">
        <v>1</v>
      </c>
      <c r="N303" s="201" t="s">
        <v>43</v>
      </c>
      <c r="O303" s="73"/>
      <c r="P303" s="202">
        <f>O303*H303</f>
        <v>0</v>
      </c>
      <c r="Q303" s="202">
        <v>3.5729999999999998E-2</v>
      </c>
      <c r="R303" s="202">
        <f>Q303*H303</f>
        <v>0.21437999999999999</v>
      </c>
      <c r="S303" s="202">
        <v>0</v>
      </c>
      <c r="T303" s="20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4" t="s">
        <v>111</v>
      </c>
      <c r="AT303" s="204" t="s">
        <v>165</v>
      </c>
      <c r="AU303" s="204" t="s">
        <v>85</v>
      </c>
      <c r="AY303" s="18" t="s">
        <v>163</v>
      </c>
      <c r="BE303" s="205">
        <f>IF(N303="základní",J303,0)</f>
        <v>0</v>
      </c>
      <c r="BF303" s="205">
        <f>IF(N303="snížená",J303,0)</f>
        <v>0</v>
      </c>
      <c r="BG303" s="205">
        <f>IF(N303="zákl. přenesená",J303,0)</f>
        <v>0</v>
      </c>
      <c r="BH303" s="205">
        <f>IF(N303="sníž. přenesená",J303,0)</f>
        <v>0</v>
      </c>
      <c r="BI303" s="205">
        <f>IF(N303="nulová",J303,0)</f>
        <v>0</v>
      </c>
      <c r="BJ303" s="18" t="s">
        <v>111</v>
      </c>
      <c r="BK303" s="205">
        <f>ROUND(I303*H303,2)</f>
        <v>0</v>
      </c>
      <c r="BL303" s="18" t="s">
        <v>111</v>
      </c>
      <c r="BM303" s="204" t="s">
        <v>454</v>
      </c>
    </row>
    <row r="304" spans="1:65" s="13" customFormat="1" ht="22.5">
      <c r="B304" s="206"/>
      <c r="C304" s="207"/>
      <c r="D304" s="208" t="s">
        <v>169</v>
      </c>
      <c r="E304" s="209" t="s">
        <v>1</v>
      </c>
      <c r="F304" s="210" t="s">
        <v>347</v>
      </c>
      <c r="G304" s="207"/>
      <c r="H304" s="209" t="s">
        <v>1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169</v>
      </c>
      <c r="AU304" s="216" t="s">
        <v>85</v>
      </c>
      <c r="AV304" s="13" t="s">
        <v>83</v>
      </c>
      <c r="AW304" s="13" t="s">
        <v>32</v>
      </c>
      <c r="AX304" s="13" t="s">
        <v>76</v>
      </c>
      <c r="AY304" s="216" t="s">
        <v>163</v>
      </c>
    </row>
    <row r="305" spans="1:65" s="14" customFormat="1" ht="11.25">
      <c r="B305" s="217"/>
      <c r="C305" s="218"/>
      <c r="D305" s="208" t="s">
        <v>169</v>
      </c>
      <c r="E305" s="219" t="s">
        <v>1</v>
      </c>
      <c r="F305" s="220" t="s">
        <v>244</v>
      </c>
      <c r="G305" s="218"/>
      <c r="H305" s="221">
        <v>6</v>
      </c>
      <c r="I305" s="222"/>
      <c r="J305" s="218"/>
      <c r="K305" s="218"/>
      <c r="L305" s="223"/>
      <c r="M305" s="229"/>
      <c r="N305" s="230"/>
      <c r="O305" s="230"/>
      <c r="P305" s="230"/>
      <c r="Q305" s="230"/>
      <c r="R305" s="230"/>
      <c r="S305" s="230"/>
      <c r="T305" s="231"/>
      <c r="AT305" s="227" t="s">
        <v>169</v>
      </c>
      <c r="AU305" s="227" t="s">
        <v>85</v>
      </c>
      <c r="AV305" s="14" t="s">
        <v>85</v>
      </c>
      <c r="AW305" s="14" t="s">
        <v>32</v>
      </c>
      <c r="AX305" s="14" t="s">
        <v>83</v>
      </c>
      <c r="AY305" s="227" t="s">
        <v>163</v>
      </c>
    </row>
    <row r="306" spans="1:65" s="2" customFormat="1" ht="33" customHeight="1">
      <c r="A306" s="35"/>
      <c r="B306" s="36"/>
      <c r="C306" s="193" t="s">
        <v>455</v>
      </c>
      <c r="D306" s="193" t="s">
        <v>165</v>
      </c>
      <c r="E306" s="194" t="s">
        <v>456</v>
      </c>
      <c r="F306" s="195" t="s">
        <v>457</v>
      </c>
      <c r="G306" s="196" t="s">
        <v>345</v>
      </c>
      <c r="H306" s="197">
        <v>3</v>
      </c>
      <c r="I306" s="198"/>
      <c r="J306" s="199">
        <f>ROUND(I306*H306,2)</f>
        <v>0</v>
      </c>
      <c r="K306" s="195" t="s">
        <v>212</v>
      </c>
      <c r="L306" s="40"/>
      <c r="M306" s="200" t="s">
        <v>1</v>
      </c>
      <c r="N306" s="201" t="s">
        <v>43</v>
      </c>
      <c r="O306" s="73"/>
      <c r="P306" s="202">
        <f>O306*H306</f>
        <v>0</v>
      </c>
      <c r="Q306" s="202">
        <v>2.1167600000000002</v>
      </c>
      <c r="R306" s="202">
        <f>Q306*H306</f>
        <v>6.3502800000000006</v>
      </c>
      <c r="S306" s="202">
        <v>0</v>
      </c>
      <c r="T306" s="203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4" t="s">
        <v>111</v>
      </c>
      <c r="AT306" s="204" t="s">
        <v>165</v>
      </c>
      <c r="AU306" s="204" t="s">
        <v>85</v>
      </c>
      <c r="AY306" s="18" t="s">
        <v>163</v>
      </c>
      <c r="BE306" s="205">
        <f>IF(N306="základní",J306,0)</f>
        <v>0</v>
      </c>
      <c r="BF306" s="205">
        <f>IF(N306="snížená",J306,0)</f>
        <v>0</v>
      </c>
      <c r="BG306" s="205">
        <f>IF(N306="zákl. přenesená",J306,0)</f>
        <v>0</v>
      </c>
      <c r="BH306" s="205">
        <f>IF(N306="sníž. přenesená",J306,0)</f>
        <v>0</v>
      </c>
      <c r="BI306" s="205">
        <f>IF(N306="nulová",J306,0)</f>
        <v>0</v>
      </c>
      <c r="BJ306" s="18" t="s">
        <v>111</v>
      </c>
      <c r="BK306" s="205">
        <f>ROUND(I306*H306,2)</f>
        <v>0</v>
      </c>
      <c r="BL306" s="18" t="s">
        <v>111</v>
      </c>
      <c r="BM306" s="204" t="s">
        <v>458</v>
      </c>
    </row>
    <row r="307" spans="1:65" s="13" customFormat="1" ht="22.5">
      <c r="B307" s="206"/>
      <c r="C307" s="207"/>
      <c r="D307" s="208" t="s">
        <v>169</v>
      </c>
      <c r="E307" s="209" t="s">
        <v>1</v>
      </c>
      <c r="F307" s="210" t="s">
        <v>347</v>
      </c>
      <c r="G307" s="207"/>
      <c r="H307" s="209" t="s">
        <v>1</v>
      </c>
      <c r="I307" s="211"/>
      <c r="J307" s="207"/>
      <c r="K307" s="207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169</v>
      </c>
      <c r="AU307" s="216" t="s">
        <v>85</v>
      </c>
      <c r="AV307" s="13" t="s">
        <v>83</v>
      </c>
      <c r="AW307" s="13" t="s">
        <v>32</v>
      </c>
      <c r="AX307" s="13" t="s">
        <v>76</v>
      </c>
      <c r="AY307" s="216" t="s">
        <v>163</v>
      </c>
    </row>
    <row r="308" spans="1:65" s="14" customFormat="1" ht="11.25">
      <c r="B308" s="217"/>
      <c r="C308" s="218"/>
      <c r="D308" s="208" t="s">
        <v>169</v>
      </c>
      <c r="E308" s="219" t="s">
        <v>1</v>
      </c>
      <c r="F308" s="220" t="s">
        <v>97</v>
      </c>
      <c r="G308" s="218"/>
      <c r="H308" s="221">
        <v>3</v>
      </c>
      <c r="I308" s="222"/>
      <c r="J308" s="218"/>
      <c r="K308" s="218"/>
      <c r="L308" s="223"/>
      <c r="M308" s="229"/>
      <c r="N308" s="230"/>
      <c r="O308" s="230"/>
      <c r="P308" s="230"/>
      <c r="Q308" s="230"/>
      <c r="R308" s="230"/>
      <c r="S308" s="230"/>
      <c r="T308" s="231"/>
      <c r="AT308" s="227" t="s">
        <v>169</v>
      </c>
      <c r="AU308" s="227" t="s">
        <v>85</v>
      </c>
      <c r="AV308" s="14" t="s">
        <v>85</v>
      </c>
      <c r="AW308" s="14" t="s">
        <v>32</v>
      </c>
      <c r="AX308" s="14" t="s">
        <v>83</v>
      </c>
      <c r="AY308" s="227" t="s">
        <v>163</v>
      </c>
    </row>
    <row r="309" spans="1:65" s="2" customFormat="1" ht="24.2" customHeight="1">
      <c r="A309" s="35"/>
      <c r="B309" s="36"/>
      <c r="C309" s="193" t="s">
        <v>459</v>
      </c>
      <c r="D309" s="193" t="s">
        <v>165</v>
      </c>
      <c r="E309" s="194" t="s">
        <v>460</v>
      </c>
      <c r="F309" s="195" t="s">
        <v>461</v>
      </c>
      <c r="G309" s="196" t="s">
        <v>345</v>
      </c>
      <c r="H309" s="197">
        <v>2</v>
      </c>
      <c r="I309" s="198"/>
      <c r="J309" s="199">
        <f>ROUND(I309*H309,2)</f>
        <v>0</v>
      </c>
      <c r="K309" s="195" t="s">
        <v>212</v>
      </c>
      <c r="L309" s="40"/>
      <c r="M309" s="200" t="s">
        <v>1</v>
      </c>
      <c r="N309" s="201" t="s">
        <v>43</v>
      </c>
      <c r="O309" s="73"/>
      <c r="P309" s="202">
        <f>O309*H309</f>
        <v>0</v>
      </c>
      <c r="Q309" s="202">
        <v>2.4209299999999998</v>
      </c>
      <c r="R309" s="202">
        <f>Q309*H309</f>
        <v>4.8418599999999996</v>
      </c>
      <c r="S309" s="202">
        <v>0</v>
      </c>
      <c r="T309" s="203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4" t="s">
        <v>111</v>
      </c>
      <c r="AT309" s="204" t="s">
        <v>165</v>
      </c>
      <c r="AU309" s="204" t="s">
        <v>85</v>
      </c>
      <c r="AY309" s="18" t="s">
        <v>163</v>
      </c>
      <c r="BE309" s="205">
        <f>IF(N309="základní",J309,0)</f>
        <v>0</v>
      </c>
      <c r="BF309" s="205">
        <f>IF(N309="snížená",J309,0)</f>
        <v>0</v>
      </c>
      <c r="BG309" s="205">
        <f>IF(N309="zákl. přenesená",J309,0)</f>
        <v>0</v>
      </c>
      <c r="BH309" s="205">
        <f>IF(N309="sníž. přenesená",J309,0)</f>
        <v>0</v>
      </c>
      <c r="BI309" s="205">
        <f>IF(N309="nulová",J309,0)</f>
        <v>0</v>
      </c>
      <c r="BJ309" s="18" t="s">
        <v>111</v>
      </c>
      <c r="BK309" s="205">
        <f>ROUND(I309*H309,2)</f>
        <v>0</v>
      </c>
      <c r="BL309" s="18" t="s">
        <v>111</v>
      </c>
      <c r="BM309" s="204" t="s">
        <v>462</v>
      </c>
    </row>
    <row r="310" spans="1:65" s="13" customFormat="1" ht="22.5">
      <c r="B310" s="206"/>
      <c r="C310" s="207"/>
      <c r="D310" s="208" t="s">
        <v>169</v>
      </c>
      <c r="E310" s="209" t="s">
        <v>1</v>
      </c>
      <c r="F310" s="210" t="s">
        <v>347</v>
      </c>
      <c r="G310" s="207"/>
      <c r="H310" s="209" t="s">
        <v>1</v>
      </c>
      <c r="I310" s="211"/>
      <c r="J310" s="207"/>
      <c r="K310" s="207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169</v>
      </c>
      <c r="AU310" s="216" t="s">
        <v>85</v>
      </c>
      <c r="AV310" s="13" t="s">
        <v>83</v>
      </c>
      <c r="AW310" s="13" t="s">
        <v>32</v>
      </c>
      <c r="AX310" s="13" t="s">
        <v>76</v>
      </c>
      <c r="AY310" s="216" t="s">
        <v>163</v>
      </c>
    </row>
    <row r="311" spans="1:65" s="14" customFormat="1" ht="11.25">
      <c r="B311" s="217"/>
      <c r="C311" s="218"/>
      <c r="D311" s="208" t="s">
        <v>169</v>
      </c>
      <c r="E311" s="219" t="s">
        <v>1</v>
      </c>
      <c r="F311" s="220" t="s">
        <v>85</v>
      </c>
      <c r="G311" s="218"/>
      <c r="H311" s="221">
        <v>2</v>
      </c>
      <c r="I311" s="222"/>
      <c r="J311" s="218"/>
      <c r="K311" s="218"/>
      <c r="L311" s="223"/>
      <c r="M311" s="229"/>
      <c r="N311" s="230"/>
      <c r="O311" s="230"/>
      <c r="P311" s="230"/>
      <c r="Q311" s="230"/>
      <c r="R311" s="230"/>
      <c r="S311" s="230"/>
      <c r="T311" s="231"/>
      <c r="AT311" s="227" t="s">
        <v>169</v>
      </c>
      <c r="AU311" s="227" t="s">
        <v>85</v>
      </c>
      <c r="AV311" s="14" t="s">
        <v>85</v>
      </c>
      <c r="AW311" s="14" t="s">
        <v>32</v>
      </c>
      <c r="AX311" s="14" t="s">
        <v>83</v>
      </c>
      <c r="AY311" s="227" t="s">
        <v>163</v>
      </c>
    </row>
    <row r="312" spans="1:65" s="2" customFormat="1" ht="24.2" customHeight="1">
      <c r="A312" s="35"/>
      <c r="B312" s="36"/>
      <c r="C312" s="193" t="s">
        <v>463</v>
      </c>
      <c r="D312" s="193" t="s">
        <v>165</v>
      </c>
      <c r="E312" s="194" t="s">
        <v>464</v>
      </c>
      <c r="F312" s="195" t="s">
        <v>465</v>
      </c>
      <c r="G312" s="196" t="s">
        <v>345</v>
      </c>
      <c r="H312" s="197">
        <v>5</v>
      </c>
      <c r="I312" s="198"/>
      <c r="J312" s="199">
        <f>ROUND(I312*H312,2)</f>
        <v>0</v>
      </c>
      <c r="K312" s="195" t="s">
        <v>212</v>
      </c>
      <c r="L312" s="40"/>
      <c r="M312" s="200" t="s">
        <v>1</v>
      </c>
      <c r="N312" s="201" t="s">
        <v>43</v>
      </c>
      <c r="O312" s="73"/>
      <c r="P312" s="202">
        <f>O312*H312</f>
        <v>0</v>
      </c>
      <c r="Q312" s="202">
        <v>0.21734000000000001</v>
      </c>
      <c r="R312" s="202">
        <f>Q312*H312</f>
        <v>1.0867</v>
      </c>
      <c r="S312" s="202">
        <v>0</v>
      </c>
      <c r="T312" s="203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4" t="s">
        <v>111</v>
      </c>
      <c r="AT312" s="204" t="s">
        <v>165</v>
      </c>
      <c r="AU312" s="204" t="s">
        <v>85</v>
      </c>
      <c r="AY312" s="18" t="s">
        <v>163</v>
      </c>
      <c r="BE312" s="205">
        <f>IF(N312="základní",J312,0)</f>
        <v>0</v>
      </c>
      <c r="BF312" s="205">
        <f>IF(N312="snížená",J312,0)</f>
        <v>0</v>
      </c>
      <c r="BG312" s="205">
        <f>IF(N312="zákl. přenesená",J312,0)</f>
        <v>0</v>
      </c>
      <c r="BH312" s="205">
        <f>IF(N312="sníž. přenesená",J312,0)</f>
        <v>0</v>
      </c>
      <c r="BI312" s="205">
        <f>IF(N312="nulová",J312,0)</f>
        <v>0</v>
      </c>
      <c r="BJ312" s="18" t="s">
        <v>111</v>
      </c>
      <c r="BK312" s="205">
        <f>ROUND(I312*H312,2)</f>
        <v>0</v>
      </c>
      <c r="BL312" s="18" t="s">
        <v>111</v>
      </c>
      <c r="BM312" s="204" t="s">
        <v>466</v>
      </c>
    </row>
    <row r="313" spans="1:65" s="13" customFormat="1" ht="22.5">
      <c r="B313" s="206"/>
      <c r="C313" s="207"/>
      <c r="D313" s="208" t="s">
        <v>169</v>
      </c>
      <c r="E313" s="209" t="s">
        <v>1</v>
      </c>
      <c r="F313" s="210" t="s">
        <v>347</v>
      </c>
      <c r="G313" s="207"/>
      <c r="H313" s="209" t="s">
        <v>1</v>
      </c>
      <c r="I313" s="211"/>
      <c r="J313" s="207"/>
      <c r="K313" s="207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169</v>
      </c>
      <c r="AU313" s="216" t="s">
        <v>85</v>
      </c>
      <c r="AV313" s="13" t="s">
        <v>83</v>
      </c>
      <c r="AW313" s="13" t="s">
        <v>32</v>
      </c>
      <c r="AX313" s="13" t="s">
        <v>76</v>
      </c>
      <c r="AY313" s="216" t="s">
        <v>163</v>
      </c>
    </row>
    <row r="314" spans="1:65" s="14" customFormat="1" ht="11.25">
      <c r="B314" s="217"/>
      <c r="C314" s="218"/>
      <c r="D314" s="208" t="s">
        <v>169</v>
      </c>
      <c r="E314" s="219" t="s">
        <v>1</v>
      </c>
      <c r="F314" s="220" t="s">
        <v>119</v>
      </c>
      <c r="G314" s="218"/>
      <c r="H314" s="221">
        <v>5</v>
      </c>
      <c r="I314" s="222"/>
      <c r="J314" s="218"/>
      <c r="K314" s="218"/>
      <c r="L314" s="223"/>
      <c r="M314" s="229"/>
      <c r="N314" s="230"/>
      <c r="O314" s="230"/>
      <c r="P314" s="230"/>
      <c r="Q314" s="230"/>
      <c r="R314" s="230"/>
      <c r="S314" s="230"/>
      <c r="T314" s="231"/>
      <c r="AT314" s="227" t="s">
        <v>169</v>
      </c>
      <c r="AU314" s="227" t="s">
        <v>85</v>
      </c>
      <c r="AV314" s="14" t="s">
        <v>85</v>
      </c>
      <c r="AW314" s="14" t="s">
        <v>32</v>
      </c>
      <c r="AX314" s="14" t="s">
        <v>83</v>
      </c>
      <c r="AY314" s="227" t="s">
        <v>163</v>
      </c>
    </row>
    <row r="315" spans="1:65" s="2" customFormat="1" ht="24.2" customHeight="1">
      <c r="A315" s="35"/>
      <c r="B315" s="36"/>
      <c r="C315" s="254" t="s">
        <v>467</v>
      </c>
      <c r="D315" s="254" t="s">
        <v>311</v>
      </c>
      <c r="E315" s="255" t="s">
        <v>468</v>
      </c>
      <c r="F315" s="256" t="s">
        <v>469</v>
      </c>
      <c r="G315" s="257" t="s">
        <v>345</v>
      </c>
      <c r="H315" s="258">
        <v>5</v>
      </c>
      <c r="I315" s="259"/>
      <c r="J315" s="260">
        <f>ROUND(I315*H315,2)</f>
        <v>0</v>
      </c>
      <c r="K315" s="256" t="s">
        <v>212</v>
      </c>
      <c r="L315" s="261"/>
      <c r="M315" s="262" t="s">
        <v>1</v>
      </c>
      <c r="N315" s="263" t="s">
        <v>43</v>
      </c>
      <c r="O315" s="73"/>
      <c r="P315" s="202">
        <f>O315*H315</f>
        <v>0</v>
      </c>
      <c r="Q315" s="202">
        <v>7.9000000000000001E-2</v>
      </c>
      <c r="R315" s="202">
        <f>Q315*H315</f>
        <v>0.39500000000000002</v>
      </c>
      <c r="S315" s="202">
        <v>0</v>
      </c>
      <c r="T315" s="203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4" t="s">
        <v>253</v>
      </c>
      <c r="AT315" s="204" t="s">
        <v>311</v>
      </c>
      <c r="AU315" s="204" t="s">
        <v>85</v>
      </c>
      <c r="AY315" s="18" t="s">
        <v>163</v>
      </c>
      <c r="BE315" s="205">
        <f>IF(N315="základní",J315,0)</f>
        <v>0</v>
      </c>
      <c r="BF315" s="205">
        <f>IF(N315="snížená",J315,0)</f>
        <v>0</v>
      </c>
      <c r="BG315" s="205">
        <f>IF(N315="zákl. přenesená",J315,0)</f>
        <v>0</v>
      </c>
      <c r="BH315" s="205">
        <f>IF(N315="sníž. přenesená",J315,0)</f>
        <v>0</v>
      </c>
      <c r="BI315" s="205">
        <f>IF(N315="nulová",J315,0)</f>
        <v>0</v>
      </c>
      <c r="BJ315" s="18" t="s">
        <v>111</v>
      </c>
      <c r="BK315" s="205">
        <f>ROUND(I315*H315,2)</f>
        <v>0</v>
      </c>
      <c r="BL315" s="18" t="s">
        <v>111</v>
      </c>
      <c r="BM315" s="204" t="s">
        <v>470</v>
      </c>
    </row>
    <row r="316" spans="1:65" s="13" customFormat="1" ht="22.5">
      <c r="B316" s="206"/>
      <c r="C316" s="207"/>
      <c r="D316" s="208" t="s">
        <v>169</v>
      </c>
      <c r="E316" s="209" t="s">
        <v>1</v>
      </c>
      <c r="F316" s="210" t="s">
        <v>347</v>
      </c>
      <c r="G316" s="207"/>
      <c r="H316" s="209" t="s">
        <v>1</v>
      </c>
      <c r="I316" s="211"/>
      <c r="J316" s="207"/>
      <c r="K316" s="207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169</v>
      </c>
      <c r="AU316" s="216" t="s">
        <v>85</v>
      </c>
      <c r="AV316" s="13" t="s">
        <v>83</v>
      </c>
      <c r="AW316" s="13" t="s">
        <v>32</v>
      </c>
      <c r="AX316" s="13" t="s">
        <v>76</v>
      </c>
      <c r="AY316" s="216" t="s">
        <v>163</v>
      </c>
    </row>
    <row r="317" spans="1:65" s="14" customFormat="1" ht="11.25">
      <c r="B317" s="217"/>
      <c r="C317" s="218"/>
      <c r="D317" s="208" t="s">
        <v>169</v>
      </c>
      <c r="E317" s="219" t="s">
        <v>1</v>
      </c>
      <c r="F317" s="220" t="s">
        <v>119</v>
      </c>
      <c r="G317" s="218"/>
      <c r="H317" s="221">
        <v>5</v>
      </c>
      <c r="I317" s="222"/>
      <c r="J317" s="218"/>
      <c r="K317" s="218"/>
      <c r="L317" s="223"/>
      <c r="M317" s="229"/>
      <c r="N317" s="230"/>
      <c r="O317" s="230"/>
      <c r="P317" s="230"/>
      <c r="Q317" s="230"/>
      <c r="R317" s="230"/>
      <c r="S317" s="230"/>
      <c r="T317" s="231"/>
      <c r="AT317" s="227" t="s">
        <v>169</v>
      </c>
      <c r="AU317" s="227" t="s">
        <v>85</v>
      </c>
      <c r="AV317" s="14" t="s">
        <v>85</v>
      </c>
      <c r="AW317" s="14" t="s">
        <v>32</v>
      </c>
      <c r="AX317" s="14" t="s">
        <v>83</v>
      </c>
      <c r="AY317" s="227" t="s">
        <v>163</v>
      </c>
    </row>
    <row r="318" spans="1:65" s="2" customFormat="1" ht="24.2" customHeight="1">
      <c r="A318" s="35"/>
      <c r="B318" s="36"/>
      <c r="C318" s="254" t="s">
        <v>471</v>
      </c>
      <c r="D318" s="254" t="s">
        <v>311</v>
      </c>
      <c r="E318" s="255" t="s">
        <v>472</v>
      </c>
      <c r="F318" s="256" t="s">
        <v>473</v>
      </c>
      <c r="G318" s="257" t="s">
        <v>345</v>
      </c>
      <c r="H318" s="258">
        <v>4.04</v>
      </c>
      <c r="I318" s="259"/>
      <c r="J318" s="260">
        <f>ROUND(I318*H318,2)</f>
        <v>0</v>
      </c>
      <c r="K318" s="256" t="s">
        <v>212</v>
      </c>
      <c r="L318" s="261"/>
      <c r="M318" s="262" t="s">
        <v>1</v>
      </c>
      <c r="N318" s="263" t="s">
        <v>43</v>
      </c>
      <c r="O318" s="73"/>
      <c r="P318" s="202">
        <f>O318*H318</f>
        <v>0</v>
      </c>
      <c r="Q318" s="202">
        <v>0.58499999999999996</v>
      </c>
      <c r="R318" s="202">
        <f>Q318*H318</f>
        <v>2.3633999999999999</v>
      </c>
      <c r="S318" s="202">
        <v>0</v>
      </c>
      <c r="T318" s="203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4" t="s">
        <v>253</v>
      </c>
      <c r="AT318" s="204" t="s">
        <v>311</v>
      </c>
      <c r="AU318" s="204" t="s">
        <v>85</v>
      </c>
      <c r="AY318" s="18" t="s">
        <v>163</v>
      </c>
      <c r="BE318" s="205">
        <f>IF(N318="základní",J318,0)</f>
        <v>0</v>
      </c>
      <c r="BF318" s="205">
        <f>IF(N318="snížená",J318,0)</f>
        <v>0</v>
      </c>
      <c r="BG318" s="205">
        <f>IF(N318="zákl. přenesená",J318,0)</f>
        <v>0</v>
      </c>
      <c r="BH318" s="205">
        <f>IF(N318="sníž. přenesená",J318,0)</f>
        <v>0</v>
      </c>
      <c r="BI318" s="205">
        <f>IF(N318="nulová",J318,0)</f>
        <v>0</v>
      </c>
      <c r="BJ318" s="18" t="s">
        <v>111</v>
      </c>
      <c r="BK318" s="205">
        <f>ROUND(I318*H318,2)</f>
        <v>0</v>
      </c>
      <c r="BL318" s="18" t="s">
        <v>111</v>
      </c>
      <c r="BM318" s="204" t="s">
        <v>474</v>
      </c>
    </row>
    <row r="319" spans="1:65" s="13" customFormat="1" ht="22.5">
      <c r="B319" s="206"/>
      <c r="C319" s="207"/>
      <c r="D319" s="208" t="s">
        <v>169</v>
      </c>
      <c r="E319" s="209" t="s">
        <v>1</v>
      </c>
      <c r="F319" s="210" t="s">
        <v>347</v>
      </c>
      <c r="G319" s="207"/>
      <c r="H319" s="209" t="s">
        <v>1</v>
      </c>
      <c r="I319" s="211"/>
      <c r="J319" s="207"/>
      <c r="K319" s="207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169</v>
      </c>
      <c r="AU319" s="216" t="s">
        <v>85</v>
      </c>
      <c r="AV319" s="13" t="s">
        <v>83</v>
      </c>
      <c r="AW319" s="13" t="s">
        <v>32</v>
      </c>
      <c r="AX319" s="13" t="s">
        <v>76</v>
      </c>
      <c r="AY319" s="216" t="s">
        <v>163</v>
      </c>
    </row>
    <row r="320" spans="1:65" s="14" customFormat="1" ht="11.25">
      <c r="B320" s="217"/>
      <c r="C320" s="218"/>
      <c r="D320" s="208" t="s">
        <v>169</v>
      </c>
      <c r="E320" s="219" t="s">
        <v>1</v>
      </c>
      <c r="F320" s="220" t="s">
        <v>368</v>
      </c>
      <c r="G320" s="218"/>
      <c r="H320" s="221">
        <v>4.04</v>
      </c>
      <c r="I320" s="222"/>
      <c r="J320" s="218"/>
      <c r="K320" s="218"/>
      <c r="L320" s="223"/>
      <c r="M320" s="229"/>
      <c r="N320" s="230"/>
      <c r="O320" s="230"/>
      <c r="P320" s="230"/>
      <c r="Q320" s="230"/>
      <c r="R320" s="230"/>
      <c r="S320" s="230"/>
      <c r="T320" s="231"/>
      <c r="AT320" s="227" t="s">
        <v>169</v>
      </c>
      <c r="AU320" s="227" t="s">
        <v>85</v>
      </c>
      <c r="AV320" s="14" t="s">
        <v>85</v>
      </c>
      <c r="AW320" s="14" t="s">
        <v>32</v>
      </c>
      <c r="AX320" s="14" t="s">
        <v>83</v>
      </c>
      <c r="AY320" s="227" t="s">
        <v>163</v>
      </c>
    </row>
    <row r="321" spans="1:65" s="2" customFormat="1" ht="24.2" customHeight="1">
      <c r="A321" s="35"/>
      <c r="B321" s="36"/>
      <c r="C321" s="254" t="s">
        <v>475</v>
      </c>
      <c r="D321" s="254" t="s">
        <v>311</v>
      </c>
      <c r="E321" s="255" t="s">
        <v>476</v>
      </c>
      <c r="F321" s="256" t="s">
        <v>477</v>
      </c>
      <c r="G321" s="257" t="s">
        <v>345</v>
      </c>
      <c r="H321" s="258">
        <v>1.01</v>
      </c>
      <c r="I321" s="259"/>
      <c r="J321" s="260">
        <f>ROUND(I321*H321,2)</f>
        <v>0</v>
      </c>
      <c r="K321" s="256" t="s">
        <v>212</v>
      </c>
      <c r="L321" s="261"/>
      <c r="M321" s="262" t="s">
        <v>1</v>
      </c>
      <c r="N321" s="263" t="s">
        <v>43</v>
      </c>
      <c r="O321" s="73"/>
      <c r="P321" s="202">
        <f>O321*H321</f>
        <v>0</v>
      </c>
      <c r="Q321" s="202">
        <v>0.44900000000000001</v>
      </c>
      <c r="R321" s="202">
        <f>Q321*H321</f>
        <v>0.45349</v>
      </c>
      <c r="S321" s="202">
        <v>0</v>
      </c>
      <c r="T321" s="203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4" t="s">
        <v>253</v>
      </c>
      <c r="AT321" s="204" t="s">
        <v>311</v>
      </c>
      <c r="AU321" s="204" t="s">
        <v>85</v>
      </c>
      <c r="AY321" s="18" t="s">
        <v>163</v>
      </c>
      <c r="BE321" s="205">
        <f>IF(N321="základní",J321,0)</f>
        <v>0</v>
      </c>
      <c r="BF321" s="205">
        <f>IF(N321="snížená",J321,0)</f>
        <v>0</v>
      </c>
      <c r="BG321" s="205">
        <f>IF(N321="zákl. přenesená",J321,0)</f>
        <v>0</v>
      </c>
      <c r="BH321" s="205">
        <f>IF(N321="sníž. přenesená",J321,0)</f>
        <v>0</v>
      </c>
      <c r="BI321" s="205">
        <f>IF(N321="nulová",J321,0)</f>
        <v>0</v>
      </c>
      <c r="BJ321" s="18" t="s">
        <v>111</v>
      </c>
      <c r="BK321" s="205">
        <f>ROUND(I321*H321,2)</f>
        <v>0</v>
      </c>
      <c r="BL321" s="18" t="s">
        <v>111</v>
      </c>
      <c r="BM321" s="204" t="s">
        <v>478</v>
      </c>
    </row>
    <row r="322" spans="1:65" s="13" customFormat="1" ht="22.5">
      <c r="B322" s="206"/>
      <c r="C322" s="207"/>
      <c r="D322" s="208" t="s">
        <v>169</v>
      </c>
      <c r="E322" s="209" t="s">
        <v>1</v>
      </c>
      <c r="F322" s="210" t="s">
        <v>347</v>
      </c>
      <c r="G322" s="207"/>
      <c r="H322" s="209" t="s">
        <v>1</v>
      </c>
      <c r="I322" s="211"/>
      <c r="J322" s="207"/>
      <c r="K322" s="207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169</v>
      </c>
      <c r="AU322" s="216" t="s">
        <v>85</v>
      </c>
      <c r="AV322" s="13" t="s">
        <v>83</v>
      </c>
      <c r="AW322" s="13" t="s">
        <v>32</v>
      </c>
      <c r="AX322" s="13" t="s">
        <v>76</v>
      </c>
      <c r="AY322" s="216" t="s">
        <v>163</v>
      </c>
    </row>
    <row r="323" spans="1:65" s="14" customFormat="1" ht="11.25">
      <c r="B323" s="217"/>
      <c r="C323" s="218"/>
      <c r="D323" s="208" t="s">
        <v>169</v>
      </c>
      <c r="E323" s="219" t="s">
        <v>1</v>
      </c>
      <c r="F323" s="220" t="s">
        <v>358</v>
      </c>
      <c r="G323" s="218"/>
      <c r="H323" s="221">
        <v>1.01</v>
      </c>
      <c r="I323" s="222"/>
      <c r="J323" s="218"/>
      <c r="K323" s="218"/>
      <c r="L323" s="223"/>
      <c r="M323" s="229"/>
      <c r="N323" s="230"/>
      <c r="O323" s="230"/>
      <c r="P323" s="230"/>
      <c r="Q323" s="230"/>
      <c r="R323" s="230"/>
      <c r="S323" s="230"/>
      <c r="T323" s="231"/>
      <c r="AT323" s="227" t="s">
        <v>169</v>
      </c>
      <c r="AU323" s="227" t="s">
        <v>85</v>
      </c>
      <c r="AV323" s="14" t="s">
        <v>85</v>
      </c>
      <c r="AW323" s="14" t="s">
        <v>32</v>
      </c>
      <c r="AX323" s="14" t="s">
        <v>83</v>
      </c>
      <c r="AY323" s="227" t="s">
        <v>163</v>
      </c>
    </row>
    <row r="324" spans="1:65" s="2" customFormat="1" ht="24.2" customHeight="1">
      <c r="A324" s="35"/>
      <c r="B324" s="36"/>
      <c r="C324" s="254" t="s">
        <v>479</v>
      </c>
      <c r="D324" s="254" t="s">
        <v>311</v>
      </c>
      <c r="E324" s="255" t="s">
        <v>480</v>
      </c>
      <c r="F324" s="256" t="s">
        <v>481</v>
      </c>
      <c r="G324" s="257" t="s">
        <v>345</v>
      </c>
      <c r="H324" s="258">
        <v>2.02</v>
      </c>
      <c r="I324" s="259"/>
      <c r="J324" s="260">
        <f>ROUND(I324*H324,2)</f>
        <v>0</v>
      </c>
      <c r="K324" s="256" t="s">
        <v>212</v>
      </c>
      <c r="L324" s="261"/>
      <c r="M324" s="262" t="s">
        <v>1</v>
      </c>
      <c r="N324" s="263" t="s">
        <v>43</v>
      </c>
      <c r="O324" s="73"/>
      <c r="P324" s="202">
        <f>O324*H324</f>
        <v>0</v>
      </c>
      <c r="Q324" s="202">
        <v>0.254</v>
      </c>
      <c r="R324" s="202">
        <f>Q324*H324</f>
        <v>0.51307999999999998</v>
      </c>
      <c r="S324" s="202">
        <v>0</v>
      </c>
      <c r="T324" s="20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4" t="s">
        <v>253</v>
      </c>
      <c r="AT324" s="204" t="s">
        <v>311</v>
      </c>
      <c r="AU324" s="204" t="s">
        <v>85</v>
      </c>
      <c r="AY324" s="18" t="s">
        <v>163</v>
      </c>
      <c r="BE324" s="205">
        <f>IF(N324="základní",J324,0)</f>
        <v>0</v>
      </c>
      <c r="BF324" s="205">
        <f>IF(N324="snížená",J324,0)</f>
        <v>0</v>
      </c>
      <c r="BG324" s="205">
        <f>IF(N324="zákl. přenesená",J324,0)</f>
        <v>0</v>
      </c>
      <c r="BH324" s="205">
        <f>IF(N324="sníž. přenesená",J324,0)</f>
        <v>0</v>
      </c>
      <c r="BI324" s="205">
        <f>IF(N324="nulová",J324,0)</f>
        <v>0</v>
      </c>
      <c r="BJ324" s="18" t="s">
        <v>111</v>
      </c>
      <c r="BK324" s="205">
        <f>ROUND(I324*H324,2)</f>
        <v>0</v>
      </c>
      <c r="BL324" s="18" t="s">
        <v>111</v>
      </c>
      <c r="BM324" s="204" t="s">
        <v>482</v>
      </c>
    </row>
    <row r="325" spans="1:65" s="13" customFormat="1" ht="22.5">
      <c r="B325" s="206"/>
      <c r="C325" s="207"/>
      <c r="D325" s="208" t="s">
        <v>169</v>
      </c>
      <c r="E325" s="209" t="s">
        <v>1</v>
      </c>
      <c r="F325" s="210" t="s">
        <v>347</v>
      </c>
      <c r="G325" s="207"/>
      <c r="H325" s="209" t="s">
        <v>1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169</v>
      </c>
      <c r="AU325" s="216" t="s">
        <v>85</v>
      </c>
      <c r="AV325" s="13" t="s">
        <v>83</v>
      </c>
      <c r="AW325" s="13" t="s">
        <v>32</v>
      </c>
      <c r="AX325" s="13" t="s">
        <v>76</v>
      </c>
      <c r="AY325" s="216" t="s">
        <v>163</v>
      </c>
    </row>
    <row r="326" spans="1:65" s="14" customFormat="1" ht="11.25">
      <c r="B326" s="217"/>
      <c r="C326" s="218"/>
      <c r="D326" s="208" t="s">
        <v>169</v>
      </c>
      <c r="E326" s="219" t="s">
        <v>1</v>
      </c>
      <c r="F326" s="220" t="s">
        <v>353</v>
      </c>
      <c r="G326" s="218"/>
      <c r="H326" s="221">
        <v>2.02</v>
      </c>
      <c r="I326" s="222"/>
      <c r="J326" s="218"/>
      <c r="K326" s="218"/>
      <c r="L326" s="223"/>
      <c r="M326" s="229"/>
      <c r="N326" s="230"/>
      <c r="O326" s="230"/>
      <c r="P326" s="230"/>
      <c r="Q326" s="230"/>
      <c r="R326" s="230"/>
      <c r="S326" s="230"/>
      <c r="T326" s="231"/>
      <c r="AT326" s="227" t="s">
        <v>169</v>
      </c>
      <c r="AU326" s="227" t="s">
        <v>85</v>
      </c>
      <c r="AV326" s="14" t="s">
        <v>85</v>
      </c>
      <c r="AW326" s="14" t="s">
        <v>32</v>
      </c>
      <c r="AX326" s="14" t="s">
        <v>83</v>
      </c>
      <c r="AY326" s="227" t="s">
        <v>163</v>
      </c>
    </row>
    <row r="327" spans="1:65" s="2" customFormat="1" ht="24.2" customHeight="1">
      <c r="A327" s="35"/>
      <c r="B327" s="36"/>
      <c r="C327" s="254" t="s">
        <v>483</v>
      </c>
      <c r="D327" s="254" t="s">
        <v>311</v>
      </c>
      <c r="E327" s="255" t="s">
        <v>484</v>
      </c>
      <c r="F327" s="256" t="s">
        <v>485</v>
      </c>
      <c r="G327" s="257" t="s">
        <v>345</v>
      </c>
      <c r="H327" s="258">
        <v>3.03</v>
      </c>
      <c r="I327" s="259"/>
      <c r="J327" s="260">
        <f>ROUND(I327*H327,2)</f>
        <v>0</v>
      </c>
      <c r="K327" s="256" t="s">
        <v>212</v>
      </c>
      <c r="L327" s="261"/>
      <c r="M327" s="262" t="s">
        <v>1</v>
      </c>
      <c r="N327" s="263" t="s">
        <v>43</v>
      </c>
      <c r="O327" s="73"/>
      <c r="P327" s="202">
        <f>O327*H327</f>
        <v>0</v>
      </c>
      <c r="Q327" s="202">
        <v>0.50600000000000001</v>
      </c>
      <c r="R327" s="202">
        <f>Q327*H327</f>
        <v>1.53318</v>
      </c>
      <c r="S327" s="202">
        <v>0</v>
      </c>
      <c r="T327" s="203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4" t="s">
        <v>253</v>
      </c>
      <c r="AT327" s="204" t="s">
        <v>311</v>
      </c>
      <c r="AU327" s="204" t="s">
        <v>85</v>
      </c>
      <c r="AY327" s="18" t="s">
        <v>163</v>
      </c>
      <c r="BE327" s="205">
        <f>IF(N327="základní",J327,0)</f>
        <v>0</v>
      </c>
      <c r="BF327" s="205">
        <f>IF(N327="snížená",J327,0)</f>
        <v>0</v>
      </c>
      <c r="BG327" s="205">
        <f>IF(N327="zákl. přenesená",J327,0)</f>
        <v>0</v>
      </c>
      <c r="BH327" s="205">
        <f>IF(N327="sníž. přenesená",J327,0)</f>
        <v>0</v>
      </c>
      <c r="BI327" s="205">
        <f>IF(N327="nulová",J327,0)</f>
        <v>0</v>
      </c>
      <c r="BJ327" s="18" t="s">
        <v>111</v>
      </c>
      <c r="BK327" s="205">
        <f>ROUND(I327*H327,2)</f>
        <v>0</v>
      </c>
      <c r="BL327" s="18" t="s">
        <v>111</v>
      </c>
      <c r="BM327" s="204" t="s">
        <v>486</v>
      </c>
    </row>
    <row r="328" spans="1:65" s="13" customFormat="1" ht="22.5">
      <c r="B328" s="206"/>
      <c r="C328" s="207"/>
      <c r="D328" s="208" t="s">
        <v>169</v>
      </c>
      <c r="E328" s="209" t="s">
        <v>1</v>
      </c>
      <c r="F328" s="210" t="s">
        <v>347</v>
      </c>
      <c r="G328" s="207"/>
      <c r="H328" s="209" t="s">
        <v>1</v>
      </c>
      <c r="I328" s="211"/>
      <c r="J328" s="207"/>
      <c r="K328" s="207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169</v>
      </c>
      <c r="AU328" s="216" t="s">
        <v>85</v>
      </c>
      <c r="AV328" s="13" t="s">
        <v>83</v>
      </c>
      <c r="AW328" s="13" t="s">
        <v>32</v>
      </c>
      <c r="AX328" s="13" t="s">
        <v>76</v>
      </c>
      <c r="AY328" s="216" t="s">
        <v>163</v>
      </c>
    </row>
    <row r="329" spans="1:65" s="14" customFormat="1" ht="11.25">
      <c r="B329" s="217"/>
      <c r="C329" s="218"/>
      <c r="D329" s="208" t="s">
        <v>169</v>
      </c>
      <c r="E329" s="219" t="s">
        <v>1</v>
      </c>
      <c r="F329" s="220" t="s">
        <v>363</v>
      </c>
      <c r="G329" s="218"/>
      <c r="H329" s="221">
        <v>3.03</v>
      </c>
      <c r="I329" s="222"/>
      <c r="J329" s="218"/>
      <c r="K329" s="218"/>
      <c r="L329" s="223"/>
      <c r="M329" s="229"/>
      <c r="N329" s="230"/>
      <c r="O329" s="230"/>
      <c r="P329" s="230"/>
      <c r="Q329" s="230"/>
      <c r="R329" s="230"/>
      <c r="S329" s="230"/>
      <c r="T329" s="231"/>
      <c r="AT329" s="227" t="s">
        <v>169</v>
      </c>
      <c r="AU329" s="227" t="s">
        <v>85</v>
      </c>
      <c r="AV329" s="14" t="s">
        <v>85</v>
      </c>
      <c r="AW329" s="14" t="s">
        <v>32</v>
      </c>
      <c r="AX329" s="14" t="s">
        <v>83</v>
      </c>
      <c r="AY329" s="227" t="s">
        <v>163</v>
      </c>
    </row>
    <row r="330" spans="1:65" s="2" customFormat="1" ht="24.2" customHeight="1">
      <c r="A330" s="35"/>
      <c r="B330" s="36"/>
      <c r="C330" s="254" t="s">
        <v>487</v>
      </c>
      <c r="D330" s="254" t="s">
        <v>311</v>
      </c>
      <c r="E330" s="255" t="s">
        <v>488</v>
      </c>
      <c r="F330" s="256" t="s">
        <v>489</v>
      </c>
      <c r="G330" s="257" t="s">
        <v>345</v>
      </c>
      <c r="H330" s="258">
        <v>10</v>
      </c>
      <c r="I330" s="259"/>
      <c r="J330" s="260">
        <f>ROUND(I330*H330,2)</f>
        <v>0</v>
      </c>
      <c r="K330" s="256" t="s">
        <v>212</v>
      </c>
      <c r="L330" s="261"/>
      <c r="M330" s="262" t="s">
        <v>1</v>
      </c>
      <c r="N330" s="263" t="s">
        <v>43</v>
      </c>
      <c r="O330" s="73"/>
      <c r="P330" s="202">
        <f>O330*H330</f>
        <v>0</v>
      </c>
      <c r="Q330" s="202">
        <v>2E-3</v>
      </c>
      <c r="R330" s="202">
        <f>Q330*H330</f>
        <v>0.02</v>
      </c>
      <c r="S330" s="202">
        <v>0</v>
      </c>
      <c r="T330" s="20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4" t="s">
        <v>253</v>
      </c>
      <c r="AT330" s="204" t="s">
        <v>311</v>
      </c>
      <c r="AU330" s="204" t="s">
        <v>85</v>
      </c>
      <c r="AY330" s="18" t="s">
        <v>163</v>
      </c>
      <c r="BE330" s="205">
        <f>IF(N330="základní",J330,0)</f>
        <v>0</v>
      </c>
      <c r="BF330" s="205">
        <f>IF(N330="snížená",J330,0)</f>
        <v>0</v>
      </c>
      <c r="BG330" s="205">
        <f>IF(N330="zákl. přenesená",J330,0)</f>
        <v>0</v>
      </c>
      <c r="BH330" s="205">
        <f>IF(N330="sníž. přenesená",J330,0)</f>
        <v>0</v>
      </c>
      <c r="BI330" s="205">
        <f>IF(N330="nulová",J330,0)</f>
        <v>0</v>
      </c>
      <c r="BJ330" s="18" t="s">
        <v>111</v>
      </c>
      <c r="BK330" s="205">
        <f>ROUND(I330*H330,2)</f>
        <v>0</v>
      </c>
      <c r="BL330" s="18" t="s">
        <v>111</v>
      </c>
      <c r="BM330" s="204" t="s">
        <v>490</v>
      </c>
    </row>
    <row r="331" spans="1:65" s="13" customFormat="1" ht="22.5">
      <c r="B331" s="206"/>
      <c r="C331" s="207"/>
      <c r="D331" s="208" t="s">
        <v>169</v>
      </c>
      <c r="E331" s="209" t="s">
        <v>1</v>
      </c>
      <c r="F331" s="210" t="s">
        <v>347</v>
      </c>
      <c r="G331" s="207"/>
      <c r="H331" s="209" t="s">
        <v>1</v>
      </c>
      <c r="I331" s="211"/>
      <c r="J331" s="207"/>
      <c r="K331" s="207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169</v>
      </c>
      <c r="AU331" s="216" t="s">
        <v>85</v>
      </c>
      <c r="AV331" s="13" t="s">
        <v>83</v>
      </c>
      <c r="AW331" s="13" t="s">
        <v>32</v>
      </c>
      <c r="AX331" s="13" t="s">
        <v>76</v>
      </c>
      <c r="AY331" s="216" t="s">
        <v>163</v>
      </c>
    </row>
    <row r="332" spans="1:65" s="14" customFormat="1" ht="11.25">
      <c r="B332" s="217"/>
      <c r="C332" s="218"/>
      <c r="D332" s="208" t="s">
        <v>169</v>
      </c>
      <c r="E332" s="219" t="s">
        <v>1</v>
      </c>
      <c r="F332" s="220" t="s">
        <v>276</v>
      </c>
      <c r="G332" s="218"/>
      <c r="H332" s="221">
        <v>10</v>
      </c>
      <c r="I332" s="222"/>
      <c r="J332" s="218"/>
      <c r="K332" s="218"/>
      <c r="L332" s="223"/>
      <c r="M332" s="229"/>
      <c r="N332" s="230"/>
      <c r="O332" s="230"/>
      <c r="P332" s="230"/>
      <c r="Q332" s="230"/>
      <c r="R332" s="230"/>
      <c r="S332" s="230"/>
      <c r="T332" s="231"/>
      <c r="AT332" s="227" t="s">
        <v>169</v>
      </c>
      <c r="AU332" s="227" t="s">
        <v>85</v>
      </c>
      <c r="AV332" s="14" t="s">
        <v>85</v>
      </c>
      <c r="AW332" s="14" t="s">
        <v>32</v>
      </c>
      <c r="AX332" s="14" t="s">
        <v>83</v>
      </c>
      <c r="AY332" s="227" t="s">
        <v>163</v>
      </c>
    </row>
    <row r="333" spans="1:65" s="2" customFormat="1" ht="24.2" customHeight="1">
      <c r="A333" s="35"/>
      <c r="B333" s="36"/>
      <c r="C333" s="193" t="s">
        <v>491</v>
      </c>
      <c r="D333" s="193" t="s">
        <v>165</v>
      </c>
      <c r="E333" s="194" t="s">
        <v>492</v>
      </c>
      <c r="F333" s="195" t="s">
        <v>493</v>
      </c>
      <c r="G333" s="196" t="s">
        <v>494</v>
      </c>
      <c r="H333" s="197">
        <v>4</v>
      </c>
      <c r="I333" s="198"/>
      <c r="J333" s="199">
        <f>ROUND(I333*H333,2)</f>
        <v>0</v>
      </c>
      <c r="K333" s="195" t="s">
        <v>212</v>
      </c>
      <c r="L333" s="40"/>
      <c r="M333" s="200" t="s">
        <v>1</v>
      </c>
      <c r="N333" s="201" t="s">
        <v>43</v>
      </c>
      <c r="O333" s="73"/>
      <c r="P333" s="202">
        <f>O333*H333</f>
        <v>0</v>
      </c>
      <c r="Q333" s="202">
        <v>3.1E-4</v>
      </c>
      <c r="R333" s="202">
        <f>Q333*H333</f>
        <v>1.24E-3</v>
      </c>
      <c r="S333" s="202">
        <v>0</v>
      </c>
      <c r="T333" s="203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4" t="s">
        <v>111</v>
      </c>
      <c r="AT333" s="204" t="s">
        <v>165</v>
      </c>
      <c r="AU333" s="204" t="s">
        <v>85</v>
      </c>
      <c r="AY333" s="18" t="s">
        <v>163</v>
      </c>
      <c r="BE333" s="205">
        <f>IF(N333="základní",J333,0)</f>
        <v>0</v>
      </c>
      <c r="BF333" s="205">
        <f>IF(N333="snížená",J333,0)</f>
        <v>0</v>
      </c>
      <c r="BG333" s="205">
        <f>IF(N333="zákl. přenesená",J333,0)</f>
        <v>0</v>
      </c>
      <c r="BH333" s="205">
        <f>IF(N333="sníž. přenesená",J333,0)</f>
        <v>0</v>
      </c>
      <c r="BI333" s="205">
        <f>IF(N333="nulová",J333,0)</f>
        <v>0</v>
      </c>
      <c r="BJ333" s="18" t="s">
        <v>111</v>
      </c>
      <c r="BK333" s="205">
        <f>ROUND(I333*H333,2)</f>
        <v>0</v>
      </c>
      <c r="BL333" s="18" t="s">
        <v>111</v>
      </c>
      <c r="BM333" s="204" t="s">
        <v>495</v>
      </c>
    </row>
    <row r="334" spans="1:65" s="13" customFormat="1" ht="11.25">
      <c r="B334" s="206"/>
      <c r="C334" s="207"/>
      <c r="D334" s="208" t="s">
        <v>169</v>
      </c>
      <c r="E334" s="209" t="s">
        <v>1</v>
      </c>
      <c r="F334" s="210" t="s">
        <v>220</v>
      </c>
      <c r="G334" s="207"/>
      <c r="H334" s="209" t="s">
        <v>1</v>
      </c>
      <c r="I334" s="211"/>
      <c r="J334" s="207"/>
      <c r="K334" s="207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169</v>
      </c>
      <c r="AU334" s="216" t="s">
        <v>85</v>
      </c>
      <c r="AV334" s="13" t="s">
        <v>83</v>
      </c>
      <c r="AW334" s="13" t="s">
        <v>32</v>
      </c>
      <c r="AX334" s="13" t="s">
        <v>76</v>
      </c>
      <c r="AY334" s="216" t="s">
        <v>163</v>
      </c>
    </row>
    <row r="335" spans="1:65" s="14" customFormat="1" ht="11.25">
      <c r="B335" s="217"/>
      <c r="C335" s="218"/>
      <c r="D335" s="208" t="s">
        <v>169</v>
      </c>
      <c r="E335" s="219" t="s">
        <v>1</v>
      </c>
      <c r="F335" s="220" t="s">
        <v>111</v>
      </c>
      <c r="G335" s="218"/>
      <c r="H335" s="221">
        <v>4</v>
      </c>
      <c r="I335" s="222"/>
      <c r="J335" s="218"/>
      <c r="K335" s="218"/>
      <c r="L335" s="223"/>
      <c r="M335" s="229"/>
      <c r="N335" s="230"/>
      <c r="O335" s="230"/>
      <c r="P335" s="230"/>
      <c r="Q335" s="230"/>
      <c r="R335" s="230"/>
      <c r="S335" s="230"/>
      <c r="T335" s="231"/>
      <c r="AT335" s="227" t="s">
        <v>169</v>
      </c>
      <c r="AU335" s="227" t="s">
        <v>85</v>
      </c>
      <c r="AV335" s="14" t="s">
        <v>85</v>
      </c>
      <c r="AW335" s="14" t="s">
        <v>32</v>
      </c>
      <c r="AX335" s="14" t="s">
        <v>83</v>
      </c>
      <c r="AY335" s="227" t="s">
        <v>163</v>
      </c>
    </row>
    <row r="336" spans="1:65" s="2" customFormat="1" ht="24.2" customHeight="1">
      <c r="A336" s="35"/>
      <c r="B336" s="36"/>
      <c r="C336" s="193" t="s">
        <v>496</v>
      </c>
      <c r="D336" s="193" t="s">
        <v>165</v>
      </c>
      <c r="E336" s="194" t="s">
        <v>497</v>
      </c>
      <c r="F336" s="195" t="s">
        <v>498</v>
      </c>
      <c r="G336" s="196" t="s">
        <v>494</v>
      </c>
      <c r="H336" s="197">
        <v>1</v>
      </c>
      <c r="I336" s="198"/>
      <c r="J336" s="199">
        <f>ROUND(I336*H336,2)</f>
        <v>0</v>
      </c>
      <c r="K336" s="195" t="s">
        <v>212</v>
      </c>
      <c r="L336" s="40"/>
      <c r="M336" s="200" t="s">
        <v>1</v>
      </c>
      <c r="N336" s="201" t="s">
        <v>43</v>
      </c>
      <c r="O336" s="73"/>
      <c r="P336" s="202">
        <f>O336*H336</f>
        <v>0</v>
      </c>
      <c r="Q336" s="202">
        <v>4.2999999999999999E-4</v>
      </c>
      <c r="R336" s="202">
        <f>Q336*H336</f>
        <v>4.2999999999999999E-4</v>
      </c>
      <c r="S336" s="202">
        <v>0</v>
      </c>
      <c r="T336" s="203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4" t="s">
        <v>111</v>
      </c>
      <c r="AT336" s="204" t="s">
        <v>165</v>
      </c>
      <c r="AU336" s="204" t="s">
        <v>85</v>
      </c>
      <c r="AY336" s="18" t="s">
        <v>163</v>
      </c>
      <c r="BE336" s="205">
        <f>IF(N336="základní",J336,0)</f>
        <v>0</v>
      </c>
      <c r="BF336" s="205">
        <f>IF(N336="snížená",J336,0)</f>
        <v>0</v>
      </c>
      <c r="BG336" s="205">
        <f>IF(N336="zákl. přenesená",J336,0)</f>
        <v>0</v>
      </c>
      <c r="BH336" s="205">
        <f>IF(N336="sníž. přenesená",J336,0)</f>
        <v>0</v>
      </c>
      <c r="BI336" s="205">
        <f>IF(N336="nulová",J336,0)</f>
        <v>0</v>
      </c>
      <c r="BJ336" s="18" t="s">
        <v>111</v>
      </c>
      <c r="BK336" s="205">
        <f>ROUND(I336*H336,2)</f>
        <v>0</v>
      </c>
      <c r="BL336" s="18" t="s">
        <v>111</v>
      </c>
      <c r="BM336" s="204" t="s">
        <v>499</v>
      </c>
    </row>
    <row r="337" spans="1:65" s="13" customFormat="1" ht="11.25">
      <c r="B337" s="206"/>
      <c r="C337" s="207"/>
      <c r="D337" s="208" t="s">
        <v>169</v>
      </c>
      <c r="E337" s="209" t="s">
        <v>1</v>
      </c>
      <c r="F337" s="210" t="s">
        <v>220</v>
      </c>
      <c r="G337" s="207"/>
      <c r="H337" s="209" t="s">
        <v>1</v>
      </c>
      <c r="I337" s="211"/>
      <c r="J337" s="207"/>
      <c r="K337" s="207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169</v>
      </c>
      <c r="AU337" s="216" t="s">
        <v>85</v>
      </c>
      <c r="AV337" s="13" t="s">
        <v>83</v>
      </c>
      <c r="AW337" s="13" t="s">
        <v>32</v>
      </c>
      <c r="AX337" s="13" t="s">
        <v>76</v>
      </c>
      <c r="AY337" s="216" t="s">
        <v>163</v>
      </c>
    </row>
    <row r="338" spans="1:65" s="14" customFormat="1" ht="11.25">
      <c r="B338" s="217"/>
      <c r="C338" s="218"/>
      <c r="D338" s="208" t="s">
        <v>169</v>
      </c>
      <c r="E338" s="219" t="s">
        <v>1</v>
      </c>
      <c r="F338" s="220" t="s">
        <v>83</v>
      </c>
      <c r="G338" s="218"/>
      <c r="H338" s="221">
        <v>1</v>
      </c>
      <c r="I338" s="222"/>
      <c r="J338" s="218"/>
      <c r="K338" s="218"/>
      <c r="L338" s="223"/>
      <c r="M338" s="229"/>
      <c r="N338" s="230"/>
      <c r="O338" s="230"/>
      <c r="P338" s="230"/>
      <c r="Q338" s="230"/>
      <c r="R338" s="230"/>
      <c r="S338" s="230"/>
      <c r="T338" s="231"/>
      <c r="AT338" s="227" t="s">
        <v>169</v>
      </c>
      <c r="AU338" s="227" t="s">
        <v>85</v>
      </c>
      <c r="AV338" s="14" t="s">
        <v>85</v>
      </c>
      <c r="AW338" s="14" t="s">
        <v>32</v>
      </c>
      <c r="AX338" s="14" t="s">
        <v>83</v>
      </c>
      <c r="AY338" s="227" t="s">
        <v>163</v>
      </c>
    </row>
    <row r="339" spans="1:65" s="2" customFormat="1" ht="24.2" customHeight="1">
      <c r="A339" s="35"/>
      <c r="B339" s="36"/>
      <c r="C339" s="193" t="s">
        <v>500</v>
      </c>
      <c r="D339" s="193" t="s">
        <v>165</v>
      </c>
      <c r="E339" s="194" t="s">
        <v>501</v>
      </c>
      <c r="F339" s="195" t="s">
        <v>502</v>
      </c>
      <c r="G339" s="196" t="s">
        <v>345</v>
      </c>
      <c r="H339" s="197">
        <v>5</v>
      </c>
      <c r="I339" s="198"/>
      <c r="J339" s="199">
        <f>ROUND(I339*H339,2)</f>
        <v>0</v>
      </c>
      <c r="K339" s="195" t="s">
        <v>212</v>
      </c>
      <c r="L339" s="40"/>
      <c r="M339" s="200" t="s">
        <v>1</v>
      </c>
      <c r="N339" s="201" t="s">
        <v>43</v>
      </c>
      <c r="O339" s="73"/>
      <c r="P339" s="202">
        <f>O339*H339</f>
        <v>0</v>
      </c>
      <c r="Q339" s="202">
        <v>0.42080000000000001</v>
      </c>
      <c r="R339" s="202">
        <f>Q339*H339</f>
        <v>2.1040000000000001</v>
      </c>
      <c r="S339" s="202">
        <v>0</v>
      </c>
      <c r="T339" s="203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4" t="s">
        <v>111</v>
      </c>
      <c r="AT339" s="204" t="s">
        <v>165</v>
      </c>
      <c r="AU339" s="204" t="s">
        <v>85</v>
      </c>
      <c r="AY339" s="18" t="s">
        <v>163</v>
      </c>
      <c r="BE339" s="205">
        <f>IF(N339="základní",J339,0)</f>
        <v>0</v>
      </c>
      <c r="BF339" s="205">
        <f>IF(N339="snížená",J339,0)</f>
        <v>0</v>
      </c>
      <c r="BG339" s="205">
        <f>IF(N339="zákl. přenesená",J339,0)</f>
        <v>0</v>
      </c>
      <c r="BH339" s="205">
        <f>IF(N339="sníž. přenesená",J339,0)</f>
        <v>0</v>
      </c>
      <c r="BI339" s="205">
        <f>IF(N339="nulová",J339,0)</f>
        <v>0</v>
      </c>
      <c r="BJ339" s="18" t="s">
        <v>111</v>
      </c>
      <c r="BK339" s="205">
        <f>ROUND(I339*H339,2)</f>
        <v>0</v>
      </c>
      <c r="BL339" s="18" t="s">
        <v>111</v>
      </c>
      <c r="BM339" s="204" t="s">
        <v>503</v>
      </c>
    </row>
    <row r="340" spans="1:65" s="13" customFormat="1" ht="11.25">
      <c r="B340" s="206"/>
      <c r="C340" s="207"/>
      <c r="D340" s="208" t="s">
        <v>169</v>
      </c>
      <c r="E340" s="209" t="s">
        <v>1</v>
      </c>
      <c r="F340" s="210" t="s">
        <v>220</v>
      </c>
      <c r="G340" s="207"/>
      <c r="H340" s="209" t="s">
        <v>1</v>
      </c>
      <c r="I340" s="211"/>
      <c r="J340" s="207"/>
      <c r="K340" s="207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169</v>
      </c>
      <c r="AU340" s="216" t="s">
        <v>85</v>
      </c>
      <c r="AV340" s="13" t="s">
        <v>83</v>
      </c>
      <c r="AW340" s="13" t="s">
        <v>32</v>
      </c>
      <c r="AX340" s="13" t="s">
        <v>76</v>
      </c>
      <c r="AY340" s="216" t="s">
        <v>163</v>
      </c>
    </row>
    <row r="341" spans="1:65" s="14" customFormat="1" ht="11.25">
      <c r="B341" s="217"/>
      <c r="C341" s="218"/>
      <c r="D341" s="208" t="s">
        <v>169</v>
      </c>
      <c r="E341" s="219" t="s">
        <v>1</v>
      </c>
      <c r="F341" s="220" t="s">
        <v>119</v>
      </c>
      <c r="G341" s="218"/>
      <c r="H341" s="221">
        <v>5</v>
      </c>
      <c r="I341" s="222"/>
      <c r="J341" s="218"/>
      <c r="K341" s="218"/>
      <c r="L341" s="223"/>
      <c r="M341" s="229"/>
      <c r="N341" s="230"/>
      <c r="O341" s="230"/>
      <c r="P341" s="230"/>
      <c r="Q341" s="230"/>
      <c r="R341" s="230"/>
      <c r="S341" s="230"/>
      <c r="T341" s="231"/>
      <c r="AT341" s="227" t="s">
        <v>169</v>
      </c>
      <c r="AU341" s="227" t="s">
        <v>85</v>
      </c>
      <c r="AV341" s="14" t="s">
        <v>85</v>
      </c>
      <c r="AW341" s="14" t="s">
        <v>32</v>
      </c>
      <c r="AX341" s="14" t="s">
        <v>83</v>
      </c>
      <c r="AY341" s="227" t="s">
        <v>163</v>
      </c>
    </row>
    <row r="342" spans="1:65" s="12" customFormat="1" ht="22.9" customHeight="1">
      <c r="B342" s="177"/>
      <c r="C342" s="178"/>
      <c r="D342" s="179" t="s">
        <v>75</v>
      </c>
      <c r="E342" s="191" t="s">
        <v>259</v>
      </c>
      <c r="F342" s="191" t="s">
        <v>504</v>
      </c>
      <c r="G342" s="178"/>
      <c r="H342" s="178"/>
      <c r="I342" s="181"/>
      <c r="J342" s="192">
        <f>BK342</f>
        <v>0</v>
      </c>
      <c r="K342" s="178"/>
      <c r="L342" s="183"/>
      <c r="M342" s="184"/>
      <c r="N342" s="185"/>
      <c r="O342" s="185"/>
      <c r="P342" s="186">
        <f>SUM(P343:P352)</f>
        <v>0</v>
      </c>
      <c r="Q342" s="185"/>
      <c r="R342" s="186">
        <f>SUM(R343:R352)</f>
        <v>6.2194999999999993E-3</v>
      </c>
      <c r="S342" s="185"/>
      <c r="T342" s="187">
        <f>SUM(T343:T352)</f>
        <v>2.5199999999999997E-2</v>
      </c>
      <c r="AR342" s="188" t="s">
        <v>83</v>
      </c>
      <c r="AT342" s="189" t="s">
        <v>75</v>
      </c>
      <c r="AU342" s="189" t="s">
        <v>83</v>
      </c>
      <c r="AY342" s="188" t="s">
        <v>163</v>
      </c>
      <c r="BK342" s="190">
        <f>SUM(BK343:BK352)</f>
        <v>0</v>
      </c>
    </row>
    <row r="343" spans="1:65" s="2" customFormat="1" ht="24.2" customHeight="1">
      <c r="A343" s="35"/>
      <c r="B343" s="36"/>
      <c r="C343" s="193" t="s">
        <v>505</v>
      </c>
      <c r="D343" s="193" t="s">
        <v>165</v>
      </c>
      <c r="E343" s="194" t="s">
        <v>506</v>
      </c>
      <c r="F343" s="195" t="s">
        <v>507</v>
      </c>
      <c r="G343" s="196" t="s">
        <v>334</v>
      </c>
      <c r="H343" s="197">
        <v>1.0169999999999999</v>
      </c>
      <c r="I343" s="198"/>
      <c r="J343" s="199">
        <f>ROUND(I343*H343,2)</f>
        <v>0</v>
      </c>
      <c r="K343" s="195" t="s">
        <v>212</v>
      </c>
      <c r="L343" s="40"/>
      <c r="M343" s="200" t="s">
        <v>1</v>
      </c>
      <c r="N343" s="201" t="s">
        <v>43</v>
      </c>
      <c r="O343" s="73"/>
      <c r="P343" s="202">
        <f>O343*H343</f>
        <v>0</v>
      </c>
      <c r="Q343" s="202">
        <v>6.9999999999999999E-4</v>
      </c>
      <c r="R343" s="202">
        <f>Q343*H343</f>
        <v>7.118999999999999E-4</v>
      </c>
      <c r="S343" s="202">
        <v>0</v>
      </c>
      <c r="T343" s="203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4" t="s">
        <v>111</v>
      </c>
      <c r="AT343" s="204" t="s">
        <v>165</v>
      </c>
      <c r="AU343" s="204" t="s">
        <v>85</v>
      </c>
      <c r="AY343" s="18" t="s">
        <v>163</v>
      </c>
      <c r="BE343" s="205">
        <f>IF(N343="základní",J343,0)</f>
        <v>0</v>
      </c>
      <c r="BF343" s="205">
        <f>IF(N343="snížená",J343,0)</f>
        <v>0</v>
      </c>
      <c r="BG343" s="205">
        <f>IF(N343="zákl. přenesená",J343,0)</f>
        <v>0</v>
      </c>
      <c r="BH343" s="205">
        <f>IF(N343="sníž. přenesená",J343,0)</f>
        <v>0</v>
      </c>
      <c r="BI343" s="205">
        <f>IF(N343="nulová",J343,0)</f>
        <v>0</v>
      </c>
      <c r="BJ343" s="18" t="s">
        <v>111</v>
      </c>
      <c r="BK343" s="205">
        <f>ROUND(I343*H343,2)</f>
        <v>0</v>
      </c>
      <c r="BL343" s="18" t="s">
        <v>111</v>
      </c>
      <c r="BM343" s="204" t="s">
        <v>508</v>
      </c>
    </row>
    <row r="344" spans="1:65" s="13" customFormat="1" ht="11.25">
      <c r="B344" s="206"/>
      <c r="C344" s="207"/>
      <c r="D344" s="208" t="s">
        <v>169</v>
      </c>
      <c r="E344" s="209" t="s">
        <v>1</v>
      </c>
      <c r="F344" s="210" t="s">
        <v>220</v>
      </c>
      <c r="G344" s="207"/>
      <c r="H344" s="209" t="s">
        <v>1</v>
      </c>
      <c r="I344" s="211"/>
      <c r="J344" s="207"/>
      <c r="K344" s="207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169</v>
      </c>
      <c r="AU344" s="216" t="s">
        <v>85</v>
      </c>
      <c r="AV344" s="13" t="s">
        <v>83</v>
      </c>
      <c r="AW344" s="13" t="s">
        <v>32</v>
      </c>
      <c r="AX344" s="13" t="s">
        <v>76</v>
      </c>
      <c r="AY344" s="216" t="s">
        <v>163</v>
      </c>
    </row>
    <row r="345" spans="1:65" s="13" customFormat="1" ht="22.5">
      <c r="B345" s="206"/>
      <c r="C345" s="207"/>
      <c r="D345" s="208" t="s">
        <v>169</v>
      </c>
      <c r="E345" s="209" t="s">
        <v>1</v>
      </c>
      <c r="F345" s="210" t="s">
        <v>509</v>
      </c>
      <c r="G345" s="207"/>
      <c r="H345" s="209" t="s">
        <v>1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169</v>
      </c>
      <c r="AU345" s="216" t="s">
        <v>85</v>
      </c>
      <c r="AV345" s="13" t="s">
        <v>83</v>
      </c>
      <c r="AW345" s="13" t="s">
        <v>32</v>
      </c>
      <c r="AX345" s="13" t="s">
        <v>76</v>
      </c>
      <c r="AY345" s="216" t="s">
        <v>163</v>
      </c>
    </row>
    <row r="346" spans="1:65" s="14" customFormat="1" ht="11.25">
      <c r="B346" s="217"/>
      <c r="C346" s="218"/>
      <c r="D346" s="208" t="s">
        <v>169</v>
      </c>
      <c r="E346" s="219" t="s">
        <v>1</v>
      </c>
      <c r="F346" s="220" t="s">
        <v>510</v>
      </c>
      <c r="G346" s="218"/>
      <c r="H346" s="221">
        <v>1.0169999999999999</v>
      </c>
      <c r="I346" s="222"/>
      <c r="J346" s="218"/>
      <c r="K346" s="218"/>
      <c r="L346" s="223"/>
      <c r="M346" s="229"/>
      <c r="N346" s="230"/>
      <c r="O346" s="230"/>
      <c r="P346" s="230"/>
      <c r="Q346" s="230"/>
      <c r="R346" s="230"/>
      <c r="S346" s="230"/>
      <c r="T346" s="231"/>
      <c r="AT346" s="227" t="s">
        <v>169</v>
      </c>
      <c r="AU346" s="227" t="s">
        <v>85</v>
      </c>
      <c r="AV346" s="14" t="s">
        <v>85</v>
      </c>
      <c r="AW346" s="14" t="s">
        <v>32</v>
      </c>
      <c r="AX346" s="14" t="s">
        <v>83</v>
      </c>
      <c r="AY346" s="227" t="s">
        <v>163</v>
      </c>
    </row>
    <row r="347" spans="1:65" s="2" customFormat="1" ht="24.2" customHeight="1">
      <c r="A347" s="35"/>
      <c r="B347" s="36"/>
      <c r="C347" s="254" t="s">
        <v>511</v>
      </c>
      <c r="D347" s="254" t="s">
        <v>311</v>
      </c>
      <c r="E347" s="255" t="s">
        <v>512</v>
      </c>
      <c r="F347" s="256" t="s">
        <v>513</v>
      </c>
      <c r="G347" s="257" t="s">
        <v>514</v>
      </c>
      <c r="H347" s="258">
        <v>5</v>
      </c>
      <c r="I347" s="259"/>
      <c r="J347" s="260">
        <f>ROUND(I347*H347,2)</f>
        <v>0</v>
      </c>
      <c r="K347" s="256" t="s">
        <v>1</v>
      </c>
      <c r="L347" s="261"/>
      <c r="M347" s="262" t="s">
        <v>1</v>
      </c>
      <c r="N347" s="263" t="s">
        <v>43</v>
      </c>
      <c r="O347" s="73"/>
      <c r="P347" s="202">
        <f>O347*H347</f>
        <v>0</v>
      </c>
      <c r="Q347" s="202">
        <v>1E-3</v>
      </c>
      <c r="R347" s="202">
        <f>Q347*H347</f>
        <v>5.0000000000000001E-3</v>
      </c>
      <c r="S347" s="202">
        <v>0</v>
      </c>
      <c r="T347" s="203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4" t="s">
        <v>253</v>
      </c>
      <c r="AT347" s="204" t="s">
        <v>311</v>
      </c>
      <c r="AU347" s="204" t="s">
        <v>85</v>
      </c>
      <c r="AY347" s="18" t="s">
        <v>163</v>
      </c>
      <c r="BE347" s="205">
        <f>IF(N347="základní",J347,0)</f>
        <v>0</v>
      </c>
      <c r="BF347" s="205">
        <f>IF(N347="snížená",J347,0)</f>
        <v>0</v>
      </c>
      <c r="BG347" s="205">
        <f>IF(N347="zákl. přenesená",J347,0)</f>
        <v>0</v>
      </c>
      <c r="BH347" s="205">
        <f>IF(N347="sníž. přenesená",J347,0)</f>
        <v>0</v>
      </c>
      <c r="BI347" s="205">
        <f>IF(N347="nulová",J347,0)</f>
        <v>0</v>
      </c>
      <c r="BJ347" s="18" t="s">
        <v>111</v>
      </c>
      <c r="BK347" s="205">
        <f>ROUND(I347*H347,2)</f>
        <v>0</v>
      </c>
      <c r="BL347" s="18" t="s">
        <v>111</v>
      </c>
      <c r="BM347" s="204" t="s">
        <v>515</v>
      </c>
    </row>
    <row r="348" spans="1:65" s="13" customFormat="1" ht="11.25">
      <c r="B348" s="206"/>
      <c r="C348" s="207"/>
      <c r="D348" s="208" t="s">
        <v>169</v>
      </c>
      <c r="E348" s="209" t="s">
        <v>1</v>
      </c>
      <c r="F348" s="210" t="s">
        <v>220</v>
      </c>
      <c r="G348" s="207"/>
      <c r="H348" s="209" t="s">
        <v>1</v>
      </c>
      <c r="I348" s="211"/>
      <c r="J348" s="207"/>
      <c r="K348" s="207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169</v>
      </c>
      <c r="AU348" s="216" t="s">
        <v>85</v>
      </c>
      <c r="AV348" s="13" t="s">
        <v>83</v>
      </c>
      <c r="AW348" s="13" t="s">
        <v>32</v>
      </c>
      <c r="AX348" s="13" t="s">
        <v>76</v>
      </c>
      <c r="AY348" s="216" t="s">
        <v>163</v>
      </c>
    </row>
    <row r="349" spans="1:65" s="14" customFormat="1" ht="11.25">
      <c r="B349" s="217"/>
      <c r="C349" s="218"/>
      <c r="D349" s="208" t="s">
        <v>169</v>
      </c>
      <c r="E349" s="219" t="s">
        <v>1</v>
      </c>
      <c r="F349" s="220" t="s">
        <v>516</v>
      </c>
      <c r="G349" s="218"/>
      <c r="H349" s="221">
        <v>5</v>
      </c>
      <c r="I349" s="222"/>
      <c r="J349" s="218"/>
      <c r="K349" s="218"/>
      <c r="L349" s="223"/>
      <c r="M349" s="229"/>
      <c r="N349" s="230"/>
      <c r="O349" s="230"/>
      <c r="P349" s="230"/>
      <c r="Q349" s="230"/>
      <c r="R349" s="230"/>
      <c r="S349" s="230"/>
      <c r="T349" s="231"/>
      <c r="AT349" s="227" t="s">
        <v>169</v>
      </c>
      <c r="AU349" s="227" t="s">
        <v>85</v>
      </c>
      <c r="AV349" s="14" t="s">
        <v>85</v>
      </c>
      <c r="AW349" s="14" t="s">
        <v>32</v>
      </c>
      <c r="AX349" s="14" t="s">
        <v>83</v>
      </c>
      <c r="AY349" s="227" t="s">
        <v>163</v>
      </c>
    </row>
    <row r="350" spans="1:65" s="2" customFormat="1" ht="24.2" customHeight="1">
      <c r="A350" s="35"/>
      <c r="B350" s="36"/>
      <c r="C350" s="193" t="s">
        <v>517</v>
      </c>
      <c r="D350" s="193" t="s">
        <v>165</v>
      </c>
      <c r="E350" s="194" t="s">
        <v>518</v>
      </c>
      <c r="F350" s="195" t="s">
        <v>519</v>
      </c>
      <c r="G350" s="196" t="s">
        <v>334</v>
      </c>
      <c r="H350" s="197">
        <v>0.12</v>
      </c>
      <c r="I350" s="198"/>
      <c r="J350" s="199">
        <f>ROUND(I350*H350,2)</f>
        <v>0</v>
      </c>
      <c r="K350" s="195" t="s">
        <v>212</v>
      </c>
      <c r="L350" s="40"/>
      <c r="M350" s="200" t="s">
        <v>1</v>
      </c>
      <c r="N350" s="201" t="s">
        <v>43</v>
      </c>
      <c r="O350" s="73"/>
      <c r="P350" s="202">
        <f>O350*H350</f>
        <v>0</v>
      </c>
      <c r="Q350" s="202">
        <v>4.2300000000000003E-3</v>
      </c>
      <c r="R350" s="202">
        <f>Q350*H350</f>
        <v>5.0759999999999998E-4</v>
      </c>
      <c r="S350" s="202">
        <v>0.21</v>
      </c>
      <c r="T350" s="203">
        <f>S350*H350</f>
        <v>2.5199999999999997E-2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4" t="s">
        <v>111</v>
      </c>
      <c r="AT350" s="204" t="s">
        <v>165</v>
      </c>
      <c r="AU350" s="204" t="s">
        <v>85</v>
      </c>
      <c r="AY350" s="18" t="s">
        <v>163</v>
      </c>
      <c r="BE350" s="205">
        <f>IF(N350="základní",J350,0)</f>
        <v>0</v>
      </c>
      <c r="BF350" s="205">
        <f>IF(N350="snížená",J350,0)</f>
        <v>0</v>
      </c>
      <c r="BG350" s="205">
        <f>IF(N350="zákl. přenesená",J350,0)</f>
        <v>0</v>
      </c>
      <c r="BH350" s="205">
        <f>IF(N350="sníž. přenesená",J350,0)</f>
        <v>0</v>
      </c>
      <c r="BI350" s="205">
        <f>IF(N350="nulová",J350,0)</f>
        <v>0</v>
      </c>
      <c r="BJ350" s="18" t="s">
        <v>111</v>
      </c>
      <c r="BK350" s="205">
        <f>ROUND(I350*H350,2)</f>
        <v>0</v>
      </c>
      <c r="BL350" s="18" t="s">
        <v>111</v>
      </c>
      <c r="BM350" s="204" t="s">
        <v>520</v>
      </c>
    </row>
    <row r="351" spans="1:65" s="13" customFormat="1" ht="11.25">
      <c r="B351" s="206"/>
      <c r="C351" s="207"/>
      <c r="D351" s="208" t="s">
        <v>169</v>
      </c>
      <c r="E351" s="209" t="s">
        <v>1</v>
      </c>
      <c r="F351" s="210" t="s">
        <v>220</v>
      </c>
      <c r="G351" s="207"/>
      <c r="H351" s="209" t="s">
        <v>1</v>
      </c>
      <c r="I351" s="211"/>
      <c r="J351" s="207"/>
      <c r="K351" s="207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169</v>
      </c>
      <c r="AU351" s="216" t="s">
        <v>85</v>
      </c>
      <c r="AV351" s="13" t="s">
        <v>83</v>
      </c>
      <c r="AW351" s="13" t="s">
        <v>32</v>
      </c>
      <c r="AX351" s="13" t="s">
        <v>76</v>
      </c>
      <c r="AY351" s="216" t="s">
        <v>163</v>
      </c>
    </row>
    <row r="352" spans="1:65" s="14" customFormat="1" ht="11.25">
      <c r="B352" s="217"/>
      <c r="C352" s="218"/>
      <c r="D352" s="208" t="s">
        <v>169</v>
      </c>
      <c r="E352" s="219" t="s">
        <v>1</v>
      </c>
      <c r="F352" s="220" t="s">
        <v>521</v>
      </c>
      <c r="G352" s="218"/>
      <c r="H352" s="221">
        <v>0.12</v>
      </c>
      <c r="I352" s="222"/>
      <c r="J352" s="218"/>
      <c r="K352" s="218"/>
      <c r="L352" s="223"/>
      <c r="M352" s="229"/>
      <c r="N352" s="230"/>
      <c r="O352" s="230"/>
      <c r="P352" s="230"/>
      <c r="Q352" s="230"/>
      <c r="R352" s="230"/>
      <c r="S352" s="230"/>
      <c r="T352" s="231"/>
      <c r="AT352" s="227" t="s">
        <v>169</v>
      </c>
      <c r="AU352" s="227" t="s">
        <v>85</v>
      </c>
      <c r="AV352" s="14" t="s">
        <v>85</v>
      </c>
      <c r="AW352" s="14" t="s">
        <v>32</v>
      </c>
      <c r="AX352" s="14" t="s">
        <v>83</v>
      </c>
      <c r="AY352" s="227" t="s">
        <v>163</v>
      </c>
    </row>
    <row r="353" spans="1:65" s="12" customFormat="1" ht="22.9" customHeight="1">
      <c r="B353" s="177"/>
      <c r="C353" s="178"/>
      <c r="D353" s="179" t="s">
        <v>75</v>
      </c>
      <c r="E353" s="191" t="s">
        <v>522</v>
      </c>
      <c r="F353" s="191" t="s">
        <v>523</v>
      </c>
      <c r="G353" s="178"/>
      <c r="H353" s="178"/>
      <c r="I353" s="181"/>
      <c r="J353" s="192">
        <f>BK353</f>
        <v>0</v>
      </c>
      <c r="K353" s="178"/>
      <c r="L353" s="183"/>
      <c r="M353" s="184"/>
      <c r="N353" s="185"/>
      <c r="O353" s="185"/>
      <c r="P353" s="186">
        <f>SUM(P354:P355)</f>
        <v>0</v>
      </c>
      <c r="Q353" s="185"/>
      <c r="R353" s="186">
        <f>SUM(R354:R355)</f>
        <v>0</v>
      </c>
      <c r="S353" s="185"/>
      <c r="T353" s="187">
        <f>SUM(T354:T355)</f>
        <v>0</v>
      </c>
      <c r="AR353" s="188" t="s">
        <v>83</v>
      </c>
      <c r="AT353" s="189" t="s">
        <v>75</v>
      </c>
      <c r="AU353" s="189" t="s">
        <v>83</v>
      </c>
      <c r="AY353" s="188" t="s">
        <v>163</v>
      </c>
      <c r="BK353" s="190">
        <f>SUM(BK354:BK355)</f>
        <v>0</v>
      </c>
    </row>
    <row r="354" spans="1:65" s="2" customFormat="1" ht="24.2" customHeight="1">
      <c r="A354" s="35"/>
      <c r="B354" s="36"/>
      <c r="C354" s="193" t="s">
        <v>524</v>
      </c>
      <c r="D354" s="193" t="s">
        <v>165</v>
      </c>
      <c r="E354" s="194" t="s">
        <v>525</v>
      </c>
      <c r="F354" s="195" t="s">
        <v>526</v>
      </c>
      <c r="G354" s="196" t="s">
        <v>296</v>
      </c>
      <c r="H354" s="197">
        <v>30.143999999999998</v>
      </c>
      <c r="I354" s="198"/>
      <c r="J354" s="199">
        <f>ROUND(I354*H354,2)</f>
        <v>0</v>
      </c>
      <c r="K354" s="195" t="s">
        <v>212</v>
      </c>
      <c r="L354" s="40"/>
      <c r="M354" s="200" t="s">
        <v>1</v>
      </c>
      <c r="N354" s="201" t="s">
        <v>43</v>
      </c>
      <c r="O354" s="73"/>
      <c r="P354" s="202">
        <f>O354*H354</f>
        <v>0</v>
      </c>
      <c r="Q354" s="202">
        <v>0</v>
      </c>
      <c r="R354" s="202">
        <f>Q354*H354</f>
        <v>0</v>
      </c>
      <c r="S354" s="202">
        <v>0</v>
      </c>
      <c r="T354" s="203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4" t="s">
        <v>111</v>
      </c>
      <c r="AT354" s="204" t="s">
        <v>165</v>
      </c>
      <c r="AU354" s="204" t="s">
        <v>85</v>
      </c>
      <c r="AY354" s="18" t="s">
        <v>163</v>
      </c>
      <c r="BE354" s="205">
        <f>IF(N354="základní",J354,0)</f>
        <v>0</v>
      </c>
      <c r="BF354" s="205">
        <f>IF(N354="snížená",J354,0)</f>
        <v>0</v>
      </c>
      <c r="BG354" s="205">
        <f>IF(N354="zákl. přenesená",J354,0)</f>
        <v>0</v>
      </c>
      <c r="BH354" s="205">
        <f>IF(N354="sníž. přenesená",J354,0)</f>
        <v>0</v>
      </c>
      <c r="BI354" s="205">
        <f>IF(N354="nulová",J354,0)</f>
        <v>0</v>
      </c>
      <c r="BJ354" s="18" t="s">
        <v>111</v>
      </c>
      <c r="BK354" s="205">
        <f>ROUND(I354*H354,2)</f>
        <v>0</v>
      </c>
      <c r="BL354" s="18" t="s">
        <v>111</v>
      </c>
      <c r="BM354" s="204" t="s">
        <v>527</v>
      </c>
    </row>
    <row r="355" spans="1:65" s="14" customFormat="1" ht="11.25">
      <c r="B355" s="217"/>
      <c r="C355" s="218"/>
      <c r="D355" s="208" t="s">
        <v>169</v>
      </c>
      <c r="E355" s="219" t="s">
        <v>1</v>
      </c>
      <c r="F355" s="220" t="s">
        <v>528</v>
      </c>
      <c r="G355" s="218"/>
      <c r="H355" s="221">
        <v>30.143999999999998</v>
      </c>
      <c r="I355" s="222"/>
      <c r="J355" s="218"/>
      <c r="K355" s="218"/>
      <c r="L355" s="223"/>
      <c r="M355" s="229"/>
      <c r="N355" s="230"/>
      <c r="O355" s="230"/>
      <c r="P355" s="230"/>
      <c r="Q355" s="230"/>
      <c r="R355" s="230"/>
      <c r="S355" s="230"/>
      <c r="T355" s="231"/>
      <c r="AT355" s="227" t="s">
        <v>169</v>
      </c>
      <c r="AU355" s="227" t="s">
        <v>85</v>
      </c>
      <c r="AV355" s="14" t="s">
        <v>85</v>
      </c>
      <c r="AW355" s="14" t="s">
        <v>32</v>
      </c>
      <c r="AX355" s="14" t="s">
        <v>83</v>
      </c>
      <c r="AY355" s="227" t="s">
        <v>163</v>
      </c>
    </row>
    <row r="356" spans="1:65" s="12" customFormat="1" ht="22.9" customHeight="1">
      <c r="B356" s="177"/>
      <c r="C356" s="178"/>
      <c r="D356" s="179" t="s">
        <v>75</v>
      </c>
      <c r="E356" s="191" t="s">
        <v>529</v>
      </c>
      <c r="F356" s="191" t="s">
        <v>530</v>
      </c>
      <c r="G356" s="178"/>
      <c r="H356" s="178"/>
      <c r="I356" s="181"/>
      <c r="J356" s="192">
        <f>BK356</f>
        <v>0</v>
      </c>
      <c r="K356" s="178"/>
      <c r="L356" s="183"/>
      <c r="M356" s="184"/>
      <c r="N356" s="185"/>
      <c r="O356" s="185"/>
      <c r="P356" s="186">
        <f>SUM(P357:P371)</f>
        <v>0</v>
      </c>
      <c r="Q356" s="185"/>
      <c r="R356" s="186">
        <f>SUM(R357:R371)</f>
        <v>0</v>
      </c>
      <c r="S356" s="185"/>
      <c r="T356" s="187">
        <f>SUM(T357:T371)</f>
        <v>0</v>
      </c>
      <c r="AR356" s="188" t="s">
        <v>83</v>
      </c>
      <c r="AT356" s="189" t="s">
        <v>75</v>
      </c>
      <c r="AU356" s="189" t="s">
        <v>83</v>
      </c>
      <c r="AY356" s="188" t="s">
        <v>163</v>
      </c>
      <c r="BK356" s="190">
        <f>SUM(BK357:BK371)</f>
        <v>0</v>
      </c>
    </row>
    <row r="357" spans="1:65" s="2" customFormat="1" ht="21.75" customHeight="1">
      <c r="A357" s="35"/>
      <c r="B357" s="36"/>
      <c r="C357" s="193" t="s">
        <v>531</v>
      </c>
      <c r="D357" s="193" t="s">
        <v>165</v>
      </c>
      <c r="E357" s="194" t="s">
        <v>532</v>
      </c>
      <c r="F357" s="195" t="s">
        <v>533</v>
      </c>
      <c r="G357" s="196" t="s">
        <v>296</v>
      </c>
      <c r="H357" s="197">
        <v>0.624</v>
      </c>
      <c r="I357" s="198"/>
      <c r="J357" s="199">
        <f>ROUND(I357*H357,2)</f>
        <v>0</v>
      </c>
      <c r="K357" s="195" t="s">
        <v>212</v>
      </c>
      <c r="L357" s="40"/>
      <c r="M357" s="200" t="s">
        <v>1</v>
      </c>
      <c r="N357" s="201" t="s">
        <v>43</v>
      </c>
      <c r="O357" s="73"/>
      <c r="P357" s="202">
        <f>O357*H357</f>
        <v>0</v>
      </c>
      <c r="Q357" s="202">
        <v>0</v>
      </c>
      <c r="R357" s="202">
        <f>Q357*H357</f>
        <v>0</v>
      </c>
      <c r="S357" s="202">
        <v>0</v>
      </c>
      <c r="T357" s="203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4" t="s">
        <v>111</v>
      </c>
      <c r="AT357" s="204" t="s">
        <v>165</v>
      </c>
      <c r="AU357" s="204" t="s">
        <v>85</v>
      </c>
      <c r="AY357" s="18" t="s">
        <v>163</v>
      </c>
      <c r="BE357" s="205">
        <f>IF(N357="základní",J357,0)</f>
        <v>0</v>
      </c>
      <c r="BF357" s="205">
        <f>IF(N357="snížená",J357,0)</f>
        <v>0</v>
      </c>
      <c r="BG357" s="205">
        <f>IF(N357="zákl. přenesená",J357,0)</f>
        <v>0</v>
      </c>
      <c r="BH357" s="205">
        <f>IF(N357="sníž. přenesená",J357,0)</f>
        <v>0</v>
      </c>
      <c r="BI357" s="205">
        <f>IF(N357="nulová",J357,0)</f>
        <v>0</v>
      </c>
      <c r="BJ357" s="18" t="s">
        <v>111</v>
      </c>
      <c r="BK357" s="205">
        <f>ROUND(I357*H357,2)</f>
        <v>0</v>
      </c>
      <c r="BL357" s="18" t="s">
        <v>111</v>
      </c>
      <c r="BM357" s="204" t="s">
        <v>534</v>
      </c>
    </row>
    <row r="358" spans="1:65" s="14" customFormat="1" ht="11.25">
      <c r="B358" s="217"/>
      <c r="C358" s="218"/>
      <c r="D358" s="208" t="s">
        <v>169</v>
      </c>
      <c r="E358" s="219" t="s">
        <v>176</v>
      </c>
      <c r="F358" s="220" t="s">
        <v>535</v>
      </c>
      <c r="G358" s="218"/>
      <c r="H358" s="221">
        <v>0.312</v>
      </c>
      <c r="I358" s="222"/>
      <c r="J358" s="218"/>
      <c r="K358" s="218"/>
      <c r="L358" s="223"/>
      <c r="M358" s="229"/>
      <c r="N358" s="230"/>
      <c r="O358" s="230"/>
      <c r="P358" s="230"/>
      <c r="Q358" s="230"/>
      <c r="R358" s="230"/>
      <c r="S358" s="230"/>
      <c r="T358" s="231"/>
      <c r="AT358" s="227" t="s">
        <v>169</v>
      </c>
      <c r="AU358" s="227" t="s">
        <v>85</v>
      </c>
      <c r="AV358" s="14" t="s">
        <v>85</v>
      </c>
      <c r="AW358" s="14" t="s">
        <v>32</v>
      </c>
      <c r="AX358" s="14" t="s">
        <v>76</v>
      </c>
      <c r="AY358" s="227" t="s">
        <v>163</v>
      </c>
    </row>
    <row r="359" spans="1:65" s="14" customFormat="1" ht="11.25">
      <c r="B359" s="217"/>
      <c r="C359" s="218"/>
      <c r="D359" s="208" t="s">
        <v>169</v>
      </c>
      <c r="E359" s="219" t="s">
        <v>1</v>
      </c>
      <c r="F359" s="220" t="s">
        <v>536</v>
      </c>
      <c r="G359" s="218"/>
      <c r="H359" s="221">
        <v>0.312</v>
      </c>
      <c r="I359" s="222"/>
      <c r="J359" s="218"/>
      <c r="K359" s="218"/>
      <c r="L359" s="223"/>
      <c r="M359" s="229"/>
      <c r="N359" s="230"/>
      <c r="O359" s="230"/>
      <c r="P359" s="230"/>
      <c r="Q359" s="230"/>
      <c r="R359" s="230"/>
      <c r="S359" s="230"/>
      <c r="T359" s="231"/>
      <c r="AT359" s="227" t="s">
        <v>169</v>
      </c>
      <c r="AU359" s="227" t="s">
        <v>85</v>
      </c>
      <c r="AV359" s="14" t="s">
        <v>85</v>
      </c>
      <c r="AW359" s="14" t="s">
        <v>32</v>
      </c>
      <c r="AX359" s="14" t="s">
        <v>76</v>
      </c>
      <c r="AY359" s="227" t="s">
        <v>163</v>
      </c>
    </row>
    <row r="360" spans="1:65" s="15" customFormat="1" ht="11.25">
      <c r="B360" s="232"/>
      <c r="C360" s="233"/>
      <c r="D360" s="208" t="s">
        <v>169</v>
      </c>
      <c r="E360" s="234" t="s">
        <v>1</v>
      </c>
      <c r="F360" s="235" t="s">
        <v>196</v>
      </c>
      <c r="G360" s="233"/>
      <c r="H360" s="236">
        <v>0.624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AT360" s="242" t="s">
        <v>169</v>
      </c>
      <c r="AU360" s="242" t="s">
        <v>85</v>
      </c>
      <c r="AV360" s="15" t="s">
        <v>111</v>
      </c>
      <c r="AW360" s="15" t="s">
        <v>32</v>
      </c>
      <c r="AX360" s="15" t="s">
        <v>83</v>
      </c>
      <c r="AY360" s="242" t="s">
        <v>163</v>
      </c>
    </row>
    <row r="361" spans="1:65" s="2" customFormat="1" ht="24.2" customHeight="1">
      <c r="A361" s="35"/>
      <c r="B361" s="36"/>
      <c r="C361" s="193" t="s">
        <v>537</v>
      </c>
      <c r="D361" s="193" t="s">
        <v>165</v>
      </c>
      <c r="E361" s="194" t="s">
        <v>538</v>
      </c>
      <c r="F361" s="195" t="s">
        <v>539</v>
      </c>
      <c r="G361" s="196" t="s">
        <v>296</v>
      </c>
      <c r="H361" s="197">
        <v>3.12</v>
      </c>
      <c r="I361" s="198"/>
      <c r="J361" s="199">
        <f>ROUND(I361*H361,2)</f>
        <v>0</v>
      </c>
      <c r="K361" s="195" t="s">
        <v>212</v>
      </c>
      <c r="L361" s="40"/>
      <c r="M361" s="200" t="s">
        <v>1</v>
      </c>
      <c r="N361" s="201" t="s">
        <v>43</v>
      </c>
      <c r="O361" s="73"/>
      <c r="P361" s="202">
        <f>O361*H361</f>
        <v>0</v>
      </c>
      <c r="Q361" s="202">
        <v>0</v>
      </c>
      <c r="R361" s="202">
        <f>Q361*H361</f>
        <v>0</v>
      </c>
      <c r="S361" s="202">
        <v>0</v>
      </c>
      <c r="T361" s="203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4" t="s">
        <v>111</v>
      </c>
      <c r="AT361" s="204" t="s">
        <v>165</v>
      </c>
      <c r="AU361" s="204" t="s">
        <v>85</v>
      </c>
      <c r="AY361" s="18" t="s">
        <v>163</v>
      </c>
      <c r="BE361" s="205">
        <f>IF(N361="základní",J361,0)</f>
        <v>0</v>
      </c>
      <c r="BF361" s="205">
        <f>IF(N361="snížená",J361,0)</f>
        <v>0</v>
      </c>
      <c r="BG361" s="205">
        <f>IF(N361="zákl. přenesená",J361,0)</f>
        <v>0</v>
      </c>
      <c r="BH361" s="205">
        <f>IF(N361="sníž. přenesená",J361,0)</f>
        <v>0</v>
      </c>
      <c r="BI361" s="205">
        <f>IF(N361="nulová",J361,0)</f>
        <v>0</v>
      </c>
      <c r="BJ361" s="18" t="s">
        <v>111</v>
      </c>
      <c r="BK361" s="205">
        <f>ROUND(I361*H361,2)</f>
        <v>0</v>
      </c>
      <c r="BL361" s="18" t="s">
        <v>111</v>
      </c>
      <c r="BM361" s="204" t="s">
        <v>540</v>
      </c>
    </row>
    <row r="362" spans="1:65" s="13" customFormat="1" ht="11.25">
      <c r="B362" s="206"/>
      <c r="C362" s="207"/>
      <c r="D362" s="208" t="s">
        <v>169</v>
      </c>
      <c r="E362" s="209" t="s">
        <v>1</v>
      </c>
      <c r="F362" s="210" t="s">
        <v>541</v>
      </c>
      <c r="G362" s="207"/>
      <c r="H362" s="209" t="s">
        <v>1</v>
      </c>
      <c r="I362" s="211"/>
      <c r="J362" s="207"/>
      <c r="K362" s="207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169</v>
      </c>
      <c r="AU362" s="216" t="s">
        <v>85</v>
      </c>
      <c r="AV362" s="13" t="s">
        <v>83</v>
      </c>
      <c r="AW362" s="13" t="s">
        <v>32</v>
      </c>
      <c r="AX362" s="13" t="s">
        <v>76</v>
      </c>
      <c r="AY362" s="216" t="s">
        <v>163</v>
      </c>
    </row>
    <row r="363" spans="1:65" s="14" customFormat="1" ht="11.25">
      <c r="B363" s="217"/>
      <c r="C363" s="218"/>
      <c r="D363" s="208" t="s">
        <v>169</v>
      </c>
      <c r="E363" s="219" t="s">
        <v>1</v>
      </c>
      <c r="F363" s="220" t="s">
        <v>542</v>
      </c>
      <c r="G363" s="218"/>
      <c r="H363" s="221">
        <v>3.12</v>
      </c>
      <c r="I363" s="222"/>
      <c r="J363" s="218"/>
      <c r="K363" s="218"/>
      <c r="L363" s="223"/>
      <c r="M363" s="229"/>
      <c r="N363" s="230"/>
      <c r="O363" s="230"/>
      <c r="P363" s="230"/>
      <c r="Q363" s="230"/>
      <c r="R363" s="230"/>
      <c r="S363" s="230"/>
      <c r="T363" s="231"/>
      <c r="AT363" s="227" t="s">
        <v>169</v>
      </c>
      <c r="AU363" s="227" t="s">
        <v>85</v>
      </c>
      <c r="AV363" s="14" t="s">
        <v>85</v>
      </c>
      <c r="AW363" s="14" t="s">
        <v>32</v>
      </c>
      <c r="AX363" s="14" t="s">
        <v>83</v>
      </c>
      <c r="AY363" s="227" t="s">
        <v>163</v>
      </c>
    </row>
    <row r="364" spans="1:65" s="2" customFormat="1" ht="24.2" customHeight="1">
      <c r="A364" s="35"/>
      <c r="B364" s="36"/>
      <c r="C364" s="193" t="s">
        <v>543</v>
      </c>
      <c r="D364" s="193" t="s">
        <v>165</v>
      </c>
      <c r="E364" s="194" t="s">
        <v>544</v>
      </c>
      <c r="F364" s="195" t="s">
        <v>545</v>
      </c>
      <c r="G364" s="196" t="s">
        <v>296</v>
      </c>
      <c r="H364" s="197">
        <v>0.624</v>
      </c>
      <c r="I364" s="198"/>
      <c r="J364" s="199">
        <f>ROUND(I364*H364,2)</f>
        <v>0</v>
      </c>
      <c r="K364" s="195" t="s">
        <v>212</v>
      </c>
      <c r="L364" s="40"/>
      <c r="M364" s="200" t="s">
        <v>1</v>
      </c>
      <c r="N364" s="201" t="s">
        <v>43</v>
      </c>
      <c r="O364" s="73"/>
      <c r="P364" s="202">
        <f>O364*H364</f>
        <v>0</v>
      </c>
      <c r="Q364" s="202">
        <v>0</v>
      </c>
      <c r="R364" s="202">
        <f>Q364*H364</f>
        <v>0</v>
      </c>
      <c r="S364" s="202">
        <v>0</v>
      </c>
      <c r="T364" s="203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4" t="s">
        <v>111</v>
      </c>
      <c r="AT364" s="204" t="s">
        <v>165</v>
      </c>
      <c r="AU364" s="204" t="s">
        <v>85</v>
      </c>
      <c r="AY364" s="18" t="s">
        <v>163</v>
      </c>
      <c r="BE364" s="205">
        <f>IF(N364="základní",J364,0)</f>
        <v>0</v>
      </c>
      <c r="BF364" s="205">
        <f>IF(N364="snížená",J364,0)</f>
        <v>0</v>
      </c>
      <c r="BG364" s="205">
        <f>IF(N364="zákl. přenesená",J364,0)</f>
        <v>0</v>
      </c>
      <c r="BH364" s="205">
        <f>IF(N364="sníž. přenesená",J364,0)</f>
        <v>0</v>
      </c>
      <c r="BI364" s="205">
        <f>IF(N364="nulová",J364,0)</f>
        <v>0</v>
      </c>
      <c r="BJ364" s="18" t="s">
        <v>111</v>
      </c>
      <c r="BK364" s="205">
        <f>ROUND(I364*H364,2)</f>
        <v>0</v>
      </c>
      <c r="BL364" s="18" t="s">
        <v>111</v>
      </c>
      <c r="BM364" s="204" t="s">
        <v>546</v>
      </c>
    </row>
    <row r="365" spans="1:65" s="14" customFormat="1" ht="11.25">
      <c r="B365" s="217"/>
      <c r="C365" s="218"/>
      <c r="D365" s="208" t="s">
        <v>169</v>
      </c>
      <c r="E365" s="219" t="s">
        <v>1</v>
      </c>
      <c r="F365" s="220" t="s">
        <v>547</v>
      </c>
      <c r="G365" s="218"/>
      <c r="H365" s="221">
        <v>0.312</v>
      </c>
      <c r="I365" s="222"/>
      <c r="J365" s="218"/>
      <c r="K365" s="218"/>
      <c r="L365" s="223"/>
      <c r="M365" s="229"/>
      <c r="N365" s="230"/>
      <c r="O365" s="230"/>
      <c r="P365" s="230"/>
      <c r="Q365" s="230"/>
      <c r="R365" s="230"/>
      <c r="S365" s="230"/>
      <c r="T365" s="231"/>
      <c r="AT365" s="227" t="s">
        <v>169</v>
      </c>
      <c r="AU365" s="227" t="s">
        <v>85</v>
      </c>
      <c r="AV365" s="14" t="s">
        <v>85</v>
      </c>
      <c r="AW365" s="14" t="s">
        <v>32</v>
      </c>
      <c r="AX365" s="14" t="s">
        <v>76</v>
      </c>
      <c r="AY365" s="227" t="s">
        <v>163</v>
      </c>
    </row>
    <row r="366" spans="1:65" s="14" customFormat="1" ht="22.5">
      <c r="B366" s="217"/>
      <c r="C366" s="218"/>
      <c r="D366" s="208" t="s">
        <v>169</v>
      </c>
      <c r="E366" s="219" t="s">
        <v>1</v>
      </c>
      <c r="F366" s="220" t="s">
        <v>548</v>
      </c>
      <c r="G366" s="218"/>
      <c r="H366" s="221">
        <v>0.312</v>
      </c>
      <c r="I366" s="222"/>
      <c r="J366" s="218"/>
      <c r="K366" s="218"/>
      <c r="L366" s="223"/>
      <c r="M366" s="229"/>
      <c r="N366" s="230"/>
      <c r="O366" s="230"/>
      <c r="P366" s="230"/>
      <c r="Q366" s="230"/>
      <c r="R366" s="230"/>
      <c r="S366" s="230"/>
      <c r="T366" s="231"/>
      <c r="AT366" s="227" t="s">
        <v>169</v>
      </c>
      <c r="AU366" s="227" t="s">
        <v>85</v>
      </c>
      <c r="AV366" s="14" t="s">
        <v>85</v>
      </c>
      <c r="AW366" s="14" t="s">
        <v>32</v>
      </c>
      <c r="AX366" s="14" t="s">
        <v>76</v>
      </c>
      <c r="AY366" s="227" t="s">
        <v>163</v>
      </c>
    </row>
    <row r="367" spans="1:65" s="15" customFormat="1" ht="11.25">
      <c r="B367" s="232"/>
      <c r="C367" s="233"/>
      <c r="D367" s="208" t="s">
        <v>169</v>
      </c>
      <c r="E367" s="234" t="s">
        <v>1</v>
      </c>
      <c r="F367" s="235" t="s">
        <v>196</v>
      </c>
      <c r="G367" s="233"/>
      <c r="H367" s="236">
        <v>0.624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AT367" s="242" t="s">
        <v>169</v>
      </c>
      <c r="AU367" s="242" t="s">
        <v>85</v>
      </c>
      <c r="AV367" s="15" t="s">
        <v>111</v>
      </c>
      <c r="AW367" s="15" t="s">
        <v>32</v>
      </c>
      <c r="AX367" s="15" t="s">
        <v>83</v>
      </c>
      <c r="AY367" s="242" t="s">
        <v>163</v>
      </c>
    </row>
    <row r="368" spans="1:65" s="2" customFormat="1" ht="37.9" customHeight="1">
      <c r="A368" s="35"/>
      <c r="B368" s="36"/>
      <c r="C368" s="193" t="s">
        <v>549</v>
      </c>
      <c r="D368" s="193" t="s">
        <v>165</v>
      </c>
      <c r="E368" s="194" t="s">
        <v>550</v>
      </c>
      <c r="F368" s="195" t="s">
        <v>551</v>
      </c>
      <c r="G368" s="196" t="s">
        <v>296</v>
      </c>
      <c r="H368" s="197">
        <v>2.5000000000000001E-2</v>
      </c>
      <c r="I368" s="198"/>
      <c r="J368" s="199">
        <f>ROUND(I368*H368,2)</f>
        <v>0</v>
      </c>
      <c r="K368" s="195" t="s">
        <v>212</v>
      </c>
      <c r="L368" s="40"/>
      <c r="M368" s="200" t="s">
        <v>1</v>
      </c>
      <c r="N368" s="201" t="s">
        <v>43</v>
      </c>
      <c r="O368" s="73"/>
      <c r="P368" s="202">
        <f>O368*H368</f>
        <v>0</v>
      </c>
      <c r="Q368" s="202">
        <v>0</v>
      </c>
      <c r="R368" s="202">
        <f>Q368*H368</f>
        <v>0</v>
      </c>
      <c r="S368" s="202">
        <v>0</v>
      </c>
      <c r="T368" s="203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4" t="s">
        <v>111</v>
      </c>
      <c r="AT368" s="204" t="s">
        <v>165</v>
      </c>
      <c r="AU368" s="204" t="s">
        <v>85</v>
      </c>
      <c r="AY368" s="18" t="s">
        <v>163</v>
      </c>
      <c r="BE368" s="205">
        <f>IF(N368="základní",J368,0)</f>
        <v>0</v>
      </c>
      <c r="BF368" s="205">
        <f>IF(N368="snížená",J368,0)</f>
        <v>0</v>
      </c>
      <c r="BG368" s="205">
        <f>IF(N368="zákl. přenesená",J368,0)</f>
        <v>0</v>
      </c>
      <c r="BH368" s="205">
        <f>IF(N368="sníž. přenesená",J368,0)</f>
        <v>0</v>
      </c>
      <c r="BI368" s="205">
        <f>IF(N368="nulová",J368,0)</f>
        <v>0</v>
      </c>
      <c r="BJ368" s="18" t="s">
        <v>111</v>
      </c>
      <c r="BK368" s="205">
        <f>ROUND(I368*H368,2)</f>
        <v>0</v>
      </c>
      <c r="BL368" s="18" t="s">
        <v>111</v>
      </c>
      <c r="BM368" s="204" t="s">
        <v>552</v>
      </c>
    </row>
    <row r="369" spans="1:65" s="14" customFormat="1" ht="11.25">
      <c r="B369" s="217"/>
      <c r="C369" s="218"/>
      <c r="D369" s="208" t="s">
        <v>169</v>
      </c>
      <c r="E369" s="219" t="s">
        <v>1</v>
      </c>
      <c r="F369" s="220" t="s">
        <v>553</v>
      </c>
      <c r="G369" s="218"/>
      <c r="H369" s="221">
        <v>2.5000000000000001E-2</v>
      </c>
      <c r="I369" s="222"/>
      <c r="J369" s="218"/>
      <c r="K369" s="218"/>
      <c r="L369" s="223"/>
      <c r="M369" s="229"/>
      <c r="N369" s="230"/>
      <c r="O369" s="230"/>
      <c r="P369" s="230"/>
      <c r="Q369" s="230"/>
      <c r="R369" s="230"/>
      <c r="S369" s="230"/>
      <c r="T369" s="231"/>
      <c r="AT369" s="227" t="s">
        <v>169</v>
      </c>
      <c r="AU369" s="227" t="s">
        <v>85</v>
      </c>
      <c r="AV369" s="14" t="s">
        <v>85</v>
      </c>
      <c r="AW369" s="14" t="s">
        <v>32</v>
      </c>
      <c r="AX369" s="14" t="s">
        <v>83</v>
      </c>
      <c r="AY369" s="227" t="s">
        <v>163</v>
      </c>
    </row>
    <row r="370" spans="1:65" s="2" customFormat="1" ht="44.25" customHeight="1">
      <c r="A370" s="35"/>
      <c r="B370" s="36"/>
      <c r="C370" s="193" t="s">
        <v>554</v>
      </c>
      <c r="D370" s="193" t="s">
        <v>165</v>
      </c>
      <c r="E370" s="194" t="s">
        <v>555</v>
      </c>
      <c r="F370" s="195" t="s">
        <v>556</v>
      </c>
      <c r="G370" s="196" t="s">
        <v>296</v>
      </c>
      <c r="H370" s="197">
        <v>0.28699999999999998</v>
      </c>
      <c r="I370" s="198"/>
      <c r="J370" s="199">
        <f>ROUND(I370*H370,2)</f>
        <v>0</v>
      </c>
      <c r="K370" s="195" t="s">
        <v>212</v>
      </c>
      <c r="L370" s="40"/>
      <c r="M370" s="200" t="s">
        <v>1</v>
      </c>
      <c r="N370" s="201" t="s">
        <v>43</v>
      </c>
      <c r="O370" s="73"/>
      <c r="P370" s="202">
        <f>O370*H370</f>
        <v>0</v>
      </c>
      <c r="Q370" s="202">
        <v>0</v>
      </c>
      <c r="R370" s="202">
        <f>Q370*H370</f>
        <v>0</v>
      </c>
      <c r="S370" s="202">
        <v>0</v>
      </c>
      <c r="T370" s="20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4" t="s">
        <v>111</v>
      </c>
      <c r="AT370" s="204" t="s">
        <v>165</v>
      </c>
      <c r="AU370" s="204" t="s">
        <v>85</v>
      </c>
      <c r="AY370" s="18" t="s">
        <v>163</v>
      </c>
      <c r="BE370" s="205">
        <f>IF(N370="základní",J370,0)</f>
        <v>0</v>
      </c>
      <c r="BF370" s="205">
        <f>IF(N370="snížená",J370,0)</f>
        <v>0</v>
      </c>
      <c r="BG370" s="205">
        <f>IF(N370="zákl. přenesená",J370,0)</f>
        <v>0</v>
      </c>
      <c r="BH370" s="205">
        <f>IF(N370="sníž. přenesená",J370,0)</f>
        <v>0</v>
      </c>
      <c r="BI370" s="205">
        <f>IF(N370="nulová",J370,0)</f>
        <v>0</v>
      </c>
      <c r="BJ370" s="18" t="s">
        <v>111</v>
      </c>
      <c r="BK370" s="205">
        <f>ROUND(I370*H370,2)</f>
        <v>0</v>
      </c>
      <c r="BL370" s="18" t="s">
        <v>111</v>
      </c>
      <c r="BM370" s="204" t="s">
        <v>557</v>
      </c>
    </row>
    <row r="371" spans="1:65" s="14" customFormat="1" ht="11.25">
      <c r="B371" s="217"/>
      <c r="C371" s="218"/>
      <c r="D371" s="208" t="s">
        <v>169</v>
      </c>
      <c r="E371" s="219" t="s">
        <v>1</v>
      </c>
      <c r="F371" s="220" t="s">
        <v>558</v>
      </c>
      <c r="G371" s="218"/>
      <c r="H371" s="221">
        <v>0.28699999999999998</v>
      </c>
      <c r="I371" s="222"/>
      <c r="J371" s="218"/>
      <c r="K371" s="218"/>
      <c r="L371" s="223"/>
      <c r="M371" s="229"/>
      <c r="N371" s="230"/>
      <c r="O371" s="230"/>
      <c r="P371" s="230"/>
      <c r="Q371" s="230"/>
      <c r="R371" s="230"/>
      <c r="S371" s="230"/>
      <c r="T371" s="231"/>
      <c r="AT371" s="227" t="s">
        <v>169</v>
      </c>
      <c r="AU371" s="227" t="s">
        <v>85</v>
      </c>
      <c r="AV371" s="14" t="s">
        <v>85</v>
      </c>
      <c r="AW371" s="14" t="s">
        <v>32</v>
      </c>
      <c r="AX371" s="14" t="s">
        <v>83</v>
      </c>
      <c r="AY371" s="227" t="s">
        <v>163</v>
      </c>
    </row>
    <row r="372" spans="1:65" s="12" customFormat="1" ht="22.9" customHeight="1">
      <c r="B372" s="177"/>
      <c r="C372" s="178"/>
      <c r="D372" s="179" t="s">
        <v>75</v>
      </c>
      <c r="E372" s="191" t="s">
        <v>559</v>
      </c>
      <c r="F372" s="191" t="s">
        <v>523</v>
      </c>
      <c r="G372" s="178"/>
      <c r="H372" s="178"/>
      <c r="I372" s="181"/>
      <c r="J372" s="192">
        <f>BK372</f>
        <v>0</v>
      </c>
      <c r="K372" s="178"/>
      <c r="L372" s="183"/>
      <c r="M372" s="184"/>
      <c r="N372" s="185"/>
      <c r="O372" s="185"/>
      <c r="P372" s="186">
        <f>SUM(P373:P374)</f>
        <v>0</v>
      </c>
      <c r="Q372" s="185"/>
      <c r="R372" s="186">
        <f>SUM(R373:R374)</f>
        <v>0</v>
      </c>
      <c r="S372" s="185"/>
      <c r="T372" s="187">
        <f>SUM(T373:T374)</f>
        <v>0</v>
      </c>
      <c r="AR372" s="188" t="s">
        <v>83</v>
      </c>
      <c r="AT372" s="189" t="s">
        <v>75</v>
      </c>
      <c r="AU372" s="189" t="s">
        <v>83</v>
      </c>
      <c r="AY372" s="188" t="s">
        <v>163</v>
      </c>
      <c r="BK372" s="190">
        <f>SUM(BK373:BK374)</f>
        <v>0</v>
      </c>
    </row>
    <row r="373" spans="1:65" s="2" customFormat="1" ht="33" customHeight="1">
      <c r="A373" s="35"/>
      <c r="B373" s="36"/>
      <c r="C373" s="193" t="s">
        <v>560</v>
      </c>
      <c r="D373" s="193" t="s">
        <v>165</v>
      </c>
      <c r="E373" s="194" t="s">
        <v>561</v>
      </c>
      <c r="F373" s="195" t="s">
        <v>562</v>
      </c>
      <c r="G373" s="196" t="s">
        <v>296</v>
      </c>
      <c r="H373" s="197">
        <v>0.45500000000000002</v>
      </c>
      <c r="I373" s="198"/>
      <c r="J373" s="199">
        <f>ROUND(I373*H373,2)</f>
        <v>0</v>
      </c>
      <c r="K373" s="195" t="s">
        <v>212</v>
      </c>
      <c r="L373" s="40"/>
      <c r="M373" s="200" t="s">
        <v>1</v>
      </c>
      <c r="N373" s="201" t="s">
        <v>43</v>
      </c>
      <c r="O373" s="73"/>
      <c r="P373" s="202">
        <f>O373*H373</f>
        <v>0</v>
      </c>
      <c r="Q373" s="202">
        <v>0</v>
      </c>
      <c r="R373" s="202">
        <f>Q373*H373</f>
        <v>0</v>
      </c>
      <c r="S373" s="202">
        <v>0</v>
      </c>
      <c r="T373" s="203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4" t="s">
        <v>111</v>
      </c>
      <c r="AT373" s="204" t="s">
        <v>165</v>
      </c>
      <c r="AU373" s="204" t="s">
        <v>85</v>
      </c>
      <c r="AY373" s="18" t="s">
        <v>163</v>
      </c>
      <c r="BE373" s="205">
        <f>IF(N373="základní",J373,0)</f>
        <v>0</v>
      </c>
      <c r="BF373" s="205">
        <f>IF(N373="snížená",J373,0)</f>
        <v>0</v>
      </c>
      <c r="BG373" s="205">
        <f>IF(N373="zákl. přenesená",J373,0)</f>
        <v>0</v>
      </c>
      <c r="BH373" s="205">
        <f>IF(N373="sníž. přenesená",J373,0)</f>
        <v>0</v>
      </c>
      <c r="BI373" s="205">
        <f>IF(N373="nulová",J373,0)</f>
        <v>0</v>
      </c>
      <c r="BJ373" s="18" t="s">
        <v>111</v>
      </c>
      <c r="BK373" s="205">
        <f>ROUND(I373*H373,2)</f>
        <v>0</v>
      </c>
      <c r="BL373" s="18" t="s">
        <v>111</v>
      </c>
      <c r="BM373" s="204" t="s">
        <v>563</v>
      </c>
    </row>
    <row r="374" spans="1:65" s="14" customFormat="1" ht="11.25">
      <c r="B374" s="217"/>
      <c r="C374" s="218"/>
      <c r="D374" s="208" t="s">
        <v>169</v>
      </c>
      <c r="E374" s="219" t="s">
        <v>1</v>
      </c>
      <c r="F374" s="220" t="s">
        <v>564</v>
      </c>
      <c r="G374" s="218"/>
      <c r="H374" s="221">
        <v>0.45500000000000002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169</v>
      </c>
      <c r="AU374" s="227" t="s">
        <v>85</v>
      </c>
      <c r="AV374" s="14" t="s">
        <v>85</v>
      </c>
      <c r="AW374" s="14" t="s">
        <v>32</v>
      </c>
      <c r="AX374" s="14" t="s">
        <v>83</v>
      </c>
      <c r="AY374" s="227" t="s">
        <v>163</v>
      </c>
    </row>
    <row r="375" spans="1:65" s="2" customFormat="1" ht="6.95" customHeight="1">
      <c r="A375" s="35"/>
      <c r="B375" s="56"/>
      <c r="C375" s="57"/>
      <c r="D375" s="57"/>
      <c r="E375" s="57"/>
      <c r="F375" s="57"/>
      <c r="G375" s="57"/>
      <c r="H375" s="57"/>
      <c r="I375" s="57"/>
      <c r="J375" s="57"/>
      <c r="K375" s="57"/>
      <c r="L375" s="40"/>
      <c r="M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</row>
  </sheetData>
  <sheetProtection password="CC35" sheet="1" objects="1" scenarios="1" formatColumns="0" formatRows="0" autoFilter="0"/>
  <autoFilter ref="C133:K374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101</v>
      </c>
      <c r="AZ2" s="228" t="s">
        <v>171</v>
      </c>
      <c r="BA2" s="228" t="s">
        <v>1</v>
      </c>
      <c r="BB2" s="228" t="s">
        <v>1</v>
      </c>
      <c r="BC2" s="228" t="s">
        <v>565</v>
      </c>
      <c r="BD2" s="228" t="s">
        <v>85</v>
      </c>
    </row>
    <row r="3" spans="1:5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  <c r="AZ3" s="228" t="s">
        <v>173</v>
      </c>
      <c r="BA3" s="228" t="s">
        <v>174</v>
      </c>
      <c r="BB3" s="228" t="s">
        <v>1</v>
      </c>
      <c r="BC3" s="228" t="s">
        <v>566</v>
      </c>
      <c r="BD3" s="228" t="s">
        <v>85</v>
      </c>
    </row>
    <row r="4" spans="1:5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  <c r="AZ4" s="228" t="s">
        <v>178</v>
      </c>
      <c r="BA4" s="228" t="s">
        <v>1</v>
      </c>
      <c r="BB4" s="228" t="s">
        <v>1</v>
      </c>
      <c r="BC4" s="228" t="s">
        <v>567</v>
      </c>
      <c r="BD4" s="228" t="s">
        <v>85</v>
      </c>
    </row>
    <row r="5" spans="1:56" s="1" customFormat="1" ht="6.95" customHeight="1">
      <c r="B5" s="21"/>
      <c r="L5" s="21"/>
      <c r="AZ5" s="228" t="s">
        <v>568</v>
      </c>
      <c r="BA5" s="228" t="s">
        <v>1</v>
      </c>
      <c r="BB5" s="228" t="s">
        <v>1</v>
      </c>
      <c r="BC5" s="228" t="s">
        <v>569</v>
      </c>
      <c r="BD5" s="228" t="s">
        <v>85</v>
      </c>
    </row>
    <row r="6" spans="1:56" s="1" customFormat="1" ht="12" customHeight="1">
      <c r="B6" s="21"/>
      <c r="D6" s="121" t="s">
        <v>16</v>
      </c>
      <c r="L6" s="21"/>
      <c r="AZ6" s="228" t="s">
        <v>184</v>
      </c>
      <c r="BA6" s="228" t="s">
        <v>1</v>
      </c>
      <c r="BB6" s="228" t="s">
        <v>1</v>
      </c>
      <c r="BC6" s="228" t="s">
        <v>570</v>
      </c>
      <c r="BD6" s="228" t="s">
        <v>85</v>
      </c>
    </row>
    <row r="7" spans="1:5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  <c r="AZ7" s="228" t="s">
        <v>187</v>
      </c>
      <c r="BA7" s="228" t="s">
        <v>1</v>
      </c>
      <c r="BB7" s="228" t="s">
        <v>1</v>
      </c>
      <c r="BC7" s="228" t="s">
        <v>571</v>
      </c>
      <c r="BD7" s="228" t="s">
        <v>85</v>
      </c>
    </row>
    <row r="8" spans="1:56" ht="12.75">
      <c r="B8" s="21"/>
      <c r="D8" s="121" t="s">
        <v>136</v>
      </c>
      <c r="L8" s="21"/>
      <c r="AZ8" s="228" t="s">
        <v>189</v>
      </c>
      <c r="BA8" s="228" t="s">
        <v>1</v>
      </c>
      <c r="BB8" s="228" t="s">
        <v>1</v>
      </c>
      <c r="BC8" s="228" t="s">
        <v>572</v>
      </c>
      <c r="BD8" s="228" t="s">
        <v>85</v>
      </c>
    </row>
    <row r="9" spans="1:56" s="1" customFormat="1" ht="16.5" customHeight="1">
      <c r="B9" s="21"/>
      <c r="E9" s="329" t="s">
        <v>186</v>
      </c>
      <c r="F9" s="309"/>
      <c r="G9" s="309"/>
      <c r="H9" s="309"/>
      <c r="L9" s="21"/>
      <c r="AZ9" s="228" t="s">
        <v>192</v>
      </c>
      <c r="BA9" s="228" t="s">
        <v>1</v>
      </c>
      <c r="BB9" s="228" t="s">
        <v>1</v>
      </c>
      <c r="BC9" s="228" t="s">
        <v>573</v>
      </c>
      <c r="BD9" s="228" t="s">
        <v>85</v>
      </c>
    </row>
    <row r="10" spans="1:56" s="1" customFormat="1" ht="12" customHeight="1">
      <c r="B10" s="21"/>
      <c r="D10" s="121" t="s">
        <v>138</v>
      </c>
      <c r="L10" s="21"/>
      <c r="AZ10" s="228" t="s">
        <v>195</v>
      </c>
      <c r="BA10" s="228" t="s">
        <v>196</v>
      </c>
      <c r="BB10" s="228" t="s">
        <v>1</v>
      </c>
      <c r="BC10" s="228" t="s">
        <v>574</v>
      </c>
      <c r="BD10" s="228" t="s">
        <v>85</v>
      </c>
    </row>
    <row r="11" spans="1:56" s="2" customFormat="1" ht="16.5" customHeight="1">
      <c r="A11" s="35"/>
      <c r="B11" s="40"/>
      <c r="C11" s="35"/>
      <c r="D11" s="35"/>
      <c r="E11" s="339" t="s">
        <v>191</v>
      </c>
      <c r="F11" s="331"/>
      <c r="G11" s="331"/>
      <c r="H11" s="331"/>
      <c r="I11" s="35"/>
      <c r="J11" s="35"/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228" t="s">
        <v>199</v>
      </c>
      <c r="BA11" s="228" t="s">
        <v>1</v>
      </c>
      <c r="BB11" s="228" t="s">
        <v>1</v>
      </c>
      <c r="BC11" s="228" t="s">
        <v>573</v>
      </c>
      <c r="BD11" s="228" t="s">
        <v>85</v>
      </c>
    </row>
    <row r="12" spans="1:56" s="2" customFormat="1" ht="12" customHeight="1">
      <c r="A12" s="35"/>
      <c r="B12" s="40"/>
      <c r="C12" s="35"/>
      <c r="D12" s="121" t="s">
        <v>194</v>
      </c>
      <c r="E12" s="35"/>
      <c r="F12" s="35"/>
      <c r="G12" s="35"/>
      <c r="H12" s="35"/>
      <c r="I12" s="35"/>
      <c r="J12" s="35"/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6.5" customHeight="1">
      <c r="A13" s="35"/>
      <c r="B13" s="40"/>
      <c r="C13" s="35"/>
      <c r="D13" s="35"/>
      <c r="E13" s="332" t="s">
        <v>575</v>
      </c>
      <c r="F13" s="331"/>
      <c r="G13" s="331"/>
      <c r="H13" s="331"/>
      <c r="I13" s="35"/>
      <c r="J13" s="35"/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2" customHeight="1">
      <c r="A15" s="35"/>
      <c r="B15" s="40"/>
      <c r="C15" s="35"/>
      <c r="D15" s="121" t="s">
        <v>18</v>
      </c>
      <c r="E15" s="35"/>
      <c r="F15" s="112" t="s">
        <v>90</v>
      </c>
      <c r="G15" s="35"/>
      <c r="H15" s="35"/>
      <c r="I15" s="121" t="s">
        <v>19</v>
      </c>
      <c r="J15" s="112" t="s">
        <v>140</v>
      </c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2" customHeight="1">
      <c r="A16" s="35"/>
      <c r="B16" s="40"/>
      <c r="C16" s="35"/>
      <c r="D16" s="121" t="s">
        <v>20</v>
      </c>
      <c r="E16" s="35"/>
      <c r="F16" s="112" t="s">
        <v>21</v>
      </c>
      <c r="G16" s="35"/>
      <c r="H16" s="35"/>
      <c r="I16" s="121" t="s">
        <v>22</v>
      </c>
      <c r="J16" s="122" t="str">
        <f>'Rekapitulace stavby'!AN8</f>
        <v>20. 2. 2023</v>
      </c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1" t="s">
        <v>24</v>
      </c>
      <c r="E18" s="35"/>
      <c r="F18" s="35"/>
      <c r="G18" s="35"/>
      <c r="H18" s="35"/>
      <c r="I18" s="121" t="s">
        <v>25</v>
      </c>
      <c r="J18" s="112" t="str">
        <f>IF('Rekapitulace stavby'!AN10="","",'Rekapitulace stavby'!AN10)</f>
        <v/>
      </c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2" t="str">
        <f>IF('Rekapitulace stavby'!E11="","",'Rekapitulace stavby'!E11)</f>
        <v xml:space="preserve"> </v>
      </c>
      <c r="F19" s="35"/>
      <c r="G19" s="35"/>
      <c r="H19" s="35"/>
      <c r="I19" s="121" t="s">
        <v>27</v>
      </c>
      <c r="J19" s="112" t="str">
        <f>IF('Rekapitulace stavby'!AN11="","",'Rekapitulace stavby'!AN11)</f>
        <v/>
      </c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1" t="s">
        <v>28</v>
      </c>
      <c r="E21" s="35"/>
      <c r="F21" s="35"/>
      <c r="G21" s="35"/>
      <c r="H21" s="35"/>
      <c r="I21" s="121" t="s">
        <v>25</v>
      </c>
      <c r="J21" s="31" t="str">
        <f>'Rekapitulace stavby'!AN13</f>
        <v>Vyplň údaj</v>
      </c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33" t="str">
        <f>'Rekapitulace stavby'!E14</f>
        <v>Vyplň údaj</v>
      </c>
      <c r="F22" s="334"/>
      <c r="G22" s="334"/>
      <c r="H22" s="334"/>
      <c r="I22" s="121" t="s">
        <v>27</v>
      </c>
      <c r="J22" s="31" t="str">
        <f>'Rekapitulace stavby'!AN14</f>
        <v>Vyplň údaj</v>
      </c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1" t="s">
        <v>30</v>
      </c>
      <c r="E24" s="35"/>
      <c r="F24" s="35"/>
      <c r="G24" s="35"/>
      <c r="H24" s="35"/>
      <c r="I24" s="121" t="s">
        <v>25</v>
      </c>
      <c r="J24" s="112" t="s">
        <v>1</v>
      </c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2" t="s">
        <v>31</v>
      </c>
      <c r="F25" s="35"/>
      <c r="G25" s="35"/>
      <c r="H25" s="35"/>
      <c r="I25" s="121" t="s">
        <v>27</v>
      </c>
      <c r="J25" s="112" t="s">
        <v>1</v>
      </c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1" t="s">
        <v>33</v>
      </c>
      <c r="E27" s="35"/>
      <c r="F27" s="35"/>
      <c r="G27" s="35"/>
      <c r="H27" s="35"/>
      <c r="I27" s="121" t="s">
        <v>25</v>
      </c>
      <c r="J27" s="112" t="s">
        <v>1</v>
      </c>
      <c r="K27" s="35"/>
      <c r="L27" s="5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2" t="s">
        <v>34</v>
      </c>
      <c r="F28" s="35"/>
      <c r="G28" s="35"/>
      <c r="H28" s="35"/>
      <c r="I28" s="121" t="s">
        <v>27</v>
      </c>
      <c r="J28" s="112" t="s">
        <v>1</v>
      </c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1" t="s">
        <v>35</v>
      </c>
      <c r="E30" s="35"/>
      <c r="F30" s="35"/>
      <c r="G30" s="35"/>
      <c r="H30" s="35"/>
      <c r="I30" s="35"/>
      <c r="J30" s="35"/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3"/>
      <c r="B31" s="124"/>
      <c r="C31" s="123"/>
      <c r="D31" s="123"/>
      <c r="E31" s="335" t="s">
        <v>1</v>
      </c>
      <c r="F31" s="335"/>
      <c r="G31" s="335"/>
      <c r="H31" s="335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6"/>
      <c r="E33" s="126"/>
      <c r="F33" s="126"/>
      <c r="G33" s="126"/>
      <c r="H33" s="126"/>
      <c r="I33" s="126"/>
      <c r="J33" s="126"/>
      <c r="K33" s="126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7" t="s">
        <v>36</v>
      </c>
      <c r="E34" s="35"/>
      <c r="F34" s="35"/>
      <c r="G34" s="35"/>
      <c r="H34" s="35"/>
      <c r="I34" s="35"/>
      <c r="J34" s="128">
        <f>ROUND(J129, 2)</f>
        <v>0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6"/>
      <c r="E35" s="126"/>
      <c r="F35" s="126"/>
      <c r="G35" s="126"/>
      <c r="H35" s="126"/>
      <c r="I35" s="126"/>
      <c r="J35" s="126"/>
      <c r="K35" s="126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9" t="s">
        <v>38</v>
      </c>
      <c r="G36" s="35"/>
      <c r="H36" s="35"/>
      <c r="I36" s="129" t="s">
        <v>37</v>
      </c>
      <c r="J36" s="129" t="s">
        <v>39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130" t="s">
        <v>40</v>
      </c>
      <c r="E37" s="121" t="s">
        <v>41</v>
      </c>
      <c r="F37" s="131">
        <f>ROUND((SUM(BE129:BE287)),  2)</f>
        <v>0</v>
      </c>
      <c r="G37" s="35"/>
      <c r="H37" s="35"/>
      <c r="I37" s="132">
        <v>0.21</v>
      </c>
      <c r="J37" s="131">
        <f>ROUND(((SUM(BE129:BE287))*I37),  2)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1" t="s">
        <v>42</v>
      </c>
      <c r="F38" s="131">
        <f>ROUND((SUM(BF129:BF287)),  2)</f>
        <v>0</v>
      </c>
      <c r="G38" s="35"/>
      <c r="H38" s="35"/>
      <c r="I38" s="132">
        <v>0.15</v>
      </c>
      <c r="J38" s="131">
        <f>ROUND(((SUM(BF129:BF287))*I38),  2)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customHeight="1">
      <c r="A39" s="35"/>
      <c r="B39" s="40"/>
      <c r="C39" s="35"/>
      <c r="D39" s="121" t="s">
        <v>40</v>
      </c>
      <c r="E39" s="121" t="s">
        <v>43</v>
      </c>
      <c r="F39" s="131">
        <f>ROUND((SUM(BG129:BG287)),  2)</f>
        <v>0</v>
      </c>
      <c r="G39" s="35"/>
      <c r="H39" s="35"/>
      <c r="I39" s="132">
        <v>0.21</v>
      </c>
      <c r="J39" s="131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121" t="s">
        <v>44</v>
      </c>
      <c r="F40" s="131">
        <f>ROUND((SUM(BH129:BH287)),  2)</f>
        <v>0</v>
      </c>
      <c r="G40" s="35"/>
      <c r="H40" s="35"/>
      <c r="I40" s="132">
        <v>0.15</v>
      </c>
      <c r="J40" s="131">
        <f>0</f>
        <v>0</v>
      </c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1" t="s">
        <v>45</v>
      </c>
      <c r="F41" s="131">
        <f>ROUND((SUM(BI129:BI287)),  2)</f>
        <v>0</v>
      </c>
      <c r="G41" s="35"/>
      <c r="H41" s="35"/>
      <c r="I41" s="132">
        <v>0</v>
      </c>
      <c r="J41" s="131">
        <f>0</f>
        <v>0</v>
      </c>
      <c r="K41" s="35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3"/>
      <c r="D43" s="134" t="s">
        <v>46</v>
      </c>
      <c r="E43" s="135"/>
      <c r="F43" s="135"/>
      <c r="G43" s="136" t="s">
        <v>47</v>
      </c>
      <c r="H43" s="137" t="s">
        <v>48</v>
      </c>
      <c r="I43" s="135"/>
      <c r="J43" s="138">
        <f>SUM(J34:J41)</f>
        <v>0</v>
      </c>
      <c r="K43" s="139"/>
      <c r="L43" s="5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36" t="s">
        <v>186</v>
      </c>
      <c r="F87" s="294"/>
      <c r="G87" s="294"/>
      <c r="H87" s="294"/>
      <c r="I87" s="23"/>
      <c r="J87" s="23"/>
      <c r="K87" s="23"/>
      <c r="L87" s="21"/>
    </row>
    <row r="88" spans="1:31" s="1" customFormat="1" ht="12" customHeight="1">
      <c r="B88" s="22"/>
      <c r="C88" s="30" t="s">
        <v>138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40" t="s">
        <v>191</v>
      </c>
      <c r="F89" s="338"/>
      <c r="G89" s="338"/>
      <c r="H89" s="338"/>
      <c r="I89" s="37"/>
      <c r="J89" s="37"/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194</v>
      </c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88" t="str">
        <f>E13</f>
        <v>1.2 - Kanalizační přípojky dešťová stoka DB-1</v>
      </c>
      <c r="F91" s="338"/>
      <c r="G91" s="338"/>
      <c r="H91" s="338"/>
      <c r="I91" s="37"/>
      <c r="J91" s="37"/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>Ústí nad Orlicí</v>
      </c>
      <c r="G93" s="37"/>
      <c r="H93" s="37"/>
      <c r="I93" s="30" t="s">
        <v>22</v>
      </c>
      <c r="J93" s="68" t="str">
        <f>IF(J16="","",J16)</f>
        <v>20. 2. 2023</v>
      </c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 xml:space="preserve"> </v>
      </c>
      <c r="G95" s="37"/>
      <c r="H95" s="37"/>
      <c r="I95" s="30" t="s">
        <v>30</v>
      </c>
      <c r="J95" s="33" t="str">
        <f>E25</f>
        <v>Ing. Pravec František</v>
      </c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28</v>
      </c>
      <c r="D96" s="37"/>
      <c r="E96" s="37"/>
      <c r="F96" s="28" t="str">
        <f>IF(E22="","",E22)</f>
        <v>Vyplň údaj</v>
      </c>
      <c r="G96" s="37"/>
      <c r="H96" s="37"/>
      <c r="I96" s="30" t="s">
        <v>33</v>
      </c>
      <c r="J96" s="33" t="str">
        <f>E28</f>
        <v>Kašparová Věra</v>
      </c>
      <c r="K96" s="37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1" t="s">
        <v>142</v>
      </c>
      <c r="D98" s="152"/>
      <c r="E98" s="152"/>
      <c r="F98" s="152"/>
      <c r="G98" s="152"/>
      <c r="H98" s="152"/>
      <c r="I98" s="152"/>
      <c r="J98" s="153" t="s">
        <v>143</v>
      </c>
      <c r="K98" s="152"/>
      <c r="L98" s="5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3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4" t="s">
        <v>144</v>
      </c>
      <c r="D100" s="37"/>
      <c r="E100" s="37"/>
      <c r="F100" s="37"/>
      <c r="G100" s="37"/>
      <c r="H100" s="37"/>
      <c r="I100" s="37"/>
      <c r="J100" s="86">
        <f>J129</f>
        <v>0</v>
      </c>
      <c r="K100" s="37"/>
      <c r="L100" s="53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145</v>
      </c>
    </row>
    <row r="101" spans="1:47" s="9" customFormat="1" ht="24.95" customHeight="1">
      <c r="B101" s="155"/>
      <c r="C101" s="156"/>
      <c r="D101" s="157" t="s">
        <v>146</v>
      </c>
      <c r="E101" s="158"/>
      <c r="F101" s="158"/>
      <c r="G101" s="158"/>
      <c r="H101" s="158"/>
      <c r="I101" s="158"/>
      <c r="J101" s="159">
        <f>J130</f>
        <v>0</v>
      </c>
      <c r="K101" s="156"/>
      <c r="L101" s="160"/>
    </row>
    <row r="102" spans="1:47" s="10" customFormat="1" ht="19.899999999999999" customHeight="1">
      <c r="B102" s="161"/>
      <c r="C102" s="106"/>
      <c r="D102" s="162" t="s">
        <v>200</v>
      </c>
      <c r="E102" s="163"/>
      <c r="F102" s="163"/>
      <c r="G102" s="163"/>
      <c r="H102" s="163"/>
      <c r="I102" s="163"/>
      <c r="J102" s="164">
        <f>J131</f>
        <v>0</v>
      </c>
      <c r="K102" s="106"/>
      <c r="L102" s="165"/>
    </row>
    <row r="103" spans="1:47" s="10" customFormat="1" ht="19.899999999999999" customHeight="1">
      <c r="B103" s="161"/>
      <c r="C103" s="106"/>
      <c r="D103" s="162" t="s">
        <v>202</v>
      </c>
      <c r="E103" s="163"/>
      <c r="F103" s="163"/>
      <c r="G103" s="163"/>
      <c r="H103" s="163"/>
      <c r="I103" s="163"/>
      <c r="J103" s="164">
        <f>J252</f>
        <v>0</v>
      </c>
      <c r="K103" s="106"/>
      <c r="L103" s="165"/>
    </row>
    <row r="104" spans="1:47" s="10" customFormat="1" ht="19.899999999999999" customHeight="1">
      <c r="B104" s="161"/>
      <c r="C104" s="106"/>
      <c r="D104" s="162" t="s">
        <v>203</v>
      </c>
      <c r="E104" s="163"/>
      <c r="F104" s="163"/>
      <c r="G104" s="163"/>
      <c r="H104" s="163"/>
      <c r="I104" s="163"/>
      <c r="J104" s="164">
        <f>J260</f>
        <v>0</v>
      </c>
      <c r="K104" s="106"/>
      <c r="L104" s="165"/>
    </row>
    <row r="105" spans="1:47" s="10" customFormat="1" ht="19.899999999999999" customHeight="1">
      <c r="B105" s="161"/>
      <c r="C105" s="106"/>
      <c r="D105" s="162" t="s">
        <v>205</v>
      </c>
      <c r="E105" s="163"/>
      <c r="F105" s="163"/>
      <c r="G105" s="163"/>
      <c r="H105" s="163"/>
      <c r="I105" s="163"/>
      <c r="J105" s="164">
        <f>J285</f>
        <v>0</v>
      </c>
      <c r="K105" s="106"/>
      <c r="L105" s="165"/>
    </row>
    <row r="106" spans="1:47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3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3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47" s="2" customFormat="1" ht="6.95" customHeight="1">
      <c r="A111" s="35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3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24.95" customHeight="1">
      <c r="A112" s="35"/>
      <c r="B112" s="36"/>
      <c r="C112" s="24" t="s">
        <v>148</v>
      </c>
      <c r="D112" s="37"/>
      <c r="E112" s="37"/>
      <c r="F112" s="37"/>
      <c r="G112" s="37"/>
      <c r="H112" s="37"/>
      <c r="I112" s="37"/>
      <c r="J112" s="37"/>
      <c r="K112" s="37"/>
      <c r="L112" s="53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3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16.5" customHeight="1">
      <c r="A115" s="35"/>
      <c r="B115" s="36"/>
      <c r="C115" s="37"/>
      <c r="D115" s="37"/>
      <c r="E115" s="336" t="str">
        <f>E7</f>
        <v>Veřejná infrastruktura Obytná zóna - NOVÁ DUKLA</v>
      </c>
      <c r="F115" s="337"/>
      <c r="G115" s="337"/>
      <c r="H115" s="337"/>
      <c r="I115" s="37"/>
      <c r="J115" s="37"/>
      <c r="K115" s="37"/>
      <c r="L115" s="53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1" customFormat="1" ht="12" customHeight="1">
      <c r="B116" s="22"/>
      <c r="C116" s="30" t="s">
        <v>136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pans="1:31" s="1" customFormat="1" ht="16.5" customHeight="1">
      <c r="B117" s="22"/>
      <c r="C117" s="23"/>
      <c r="D117" s="23"/>
      <c r="E117" s="336" t="s">
        <v>186</v>
      </c>
      <c r="F117" s="294"/>
      <c r="G117" s="294"/>
      <c r="H117" s="294"/>
      <c r="I117" s="23"/>
      <c r="J117" s="23"/>
      <c r="K117" s="23"/>
      <c r="L117" s="21"/>
    </row>
    <row r="118" spans="1:31" s="1" customFormat="1" ht="12" customHeight="1">
      <c r="B118" s="22"/>
      <c r="C118" s="30" t="s">
        <v>138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pans="1:31" s="2" customFormat="1" ht="16.5" customHeight="1">
      <c r="A119" s="35"/>
      <c r="B119" s="36"/>
      <c r="C119" s="37"/>
      <c r="D119" s="37"/>
      <c r="E119" s="340" t="s">
        <v>191</v>
      </c>
      <c r="F119" s="338"/>
      <c r="G119" s="338"/>
      <c r="H119" s="338"/>
      <c r="I119" s="37"/>
      <c r="J119" s="37"/>
      <c r="K119" s="37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194</v>
      </c>
      <c r="D120" s="37"/>
      <c r="E120" s="37"/>
      <c r="F120" s="37"/>
      <c r="G120" s="37"/>
      <c r="H120" s="37"/>
      <c r="I120" s="37"/>
      <c r="J120" s="37"/>
      <c r="K120" s="37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88" t="str">
        <f>E13</f>
        <v>1.2 - Kanalizační přípojky dešťová stoka DB-1</v>
      </c>
      <c r="F121" s="338"/>
      <c r="G121" s="338"/>
      <c r="H121" s="338"/>
      <c r="I121" s="37"/>
      <c r="J121" s="37"/>
      <c r="K121" s="37"/>
      <c r="L121" s="53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3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F16</f>
        <v>Ústí nad Orlicí</v>
      </c>
      <c r="G123" s="37"/>
      <c r="H123" s="37"/>
      <c r="I123" s="30" t="s">
        <v>22</v>
      </c>
      <c r="J123" s="68" t="str">
        <f>IF(J16="","",J16)</f>
        <v>20. 2. 2023</v>
      </c>
      <c r="K123" s="37"/>
      <c r="L123" s="53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3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E19</f>
        <v xml:space="preserve"> </v>
      </c>
      <c r="G125" s="37"/>
      <c r="H125" s="37"/>
      <c r="I125" s="30" t="s">
        <v>30</v>
      </c>
      <c r="J125" s="33" t="str">
        <f>E25</f>
        <v>Ing. Pravec František</v>
      </c>
      <c r="K125" s="37"/>
      <c r="L125" s="53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28</v>
      </c>
      <c r="D126" s="37"/>
      <c r="E126" s="37"/>
      <c r="F126" s="28" t="str">
        <f>IF(E22="","",E22)</f>
        <v>Vyplň údaj</v>
      </c>
      <c r="G126" s="37"/>
      <c r="H126" s="37"/>
      <c r="I126" s="30" t="s">
        <v>33</v>
      </c>
      <c r="J126" s="33" t="str">
        <f>E28</f>
        <v>Kašparová Věra</v>
      </c>
      <c r="K126" s="37"/>
      <c r="L126" s="53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3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6"/>
      <c r="B128" s="167"/>
      <c r="C128" s="168" t="s">
        <v>149</v>
      </c>
      <c r="D128" s="169" t="s">
        <v>61</v>
      </c>
      <c r="E128" s="169" t="s">
        <v>57</v>
      </c>
      <c r="F128" s="169" t="s">
        <v>58</v>
      </c>
      <c r="G128" s="169" t="s">
        <v>150</v>
      </c>
      <c r="H128" s="169" t="s">
        <v>151</v>
      </c>
      <c r="I128" s="169" t="s">
        <v>152</v>
      </c>
      <c r="J128" s="169" t="s">
        <v>143</v>
      </c>
      <c r="K128" s="170" t="s">
        <v>153</v>
      </c>
      <c r="L128" s="171"/>
      <c r="M128" s="77" t="s">
        <v>1</v>
      </c>
      <c r="N128" s="78" t="s">
        <v>40</v>
      </c>
      <c r="O128" s="78" t="s">
        <v>154</v>
      </c>
      <c r="P128" s="78" t="s">
        <v>155</v>
      </c>
      <c r="Q128" s="78" t="s">
        <v>156</v>
      </c>
      <c r="R128" s="78" t="s">
        <v>157</v>
      </c>
      <c r="S128" s="78" t="s">
        <v>158</v>
      </c>
      <c r="T128" s="79" t="s">
        <v>159</v>
      </c>
      <c r="U128" s="166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/>
    </row>
    <row r="129" spans="1:65" s="2" customFormat="1" ht="22.9" customHeight="1">
      <c r="A129" s="35"/>
      <c r="B129" s="36"/>
      <c r="C129" s="84" t="s">
        <v>160</v>
      </c>
      <c r="D129" s="37"/>
      <c r="E129" s="37"/>
      <c r="F129" s="37"/>
      <c r="G129" s="37"/>
      <c r="H129" s="37"/>
      <c r="I129" s="37"/>
      <c r="J129" s="172">
        <f>BK129</f>
        <v>0</v>
      </c>
      <c r="K129" s="37"/>
      <c r="L129" s="40"/>
      <c r="M129" s="80"/>
      <c r="N129" s="173"/>
      <c r="O129" s="81"/>
      <c r="P129" s="174">
        <f>P130</f>
        <v>0</v>
      </c>
      <c r="Q129" s="81"/>
      <c r="R129" s="174">
        <f>R130</f>
        <v>3.1560676000000001</v>
      </c>
      <c r="S129" s="81"/>
      <c r="T129" s="175">
        <f>T130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75</v>
      </c>
      <c r="AU129" s="18" t="s">
        <v>145</v>
      </c>
      <c r="BK129" s="176">
        <f>BK130</f>
        <v>0</v>
      </c>
    </row>
    <row r="130" spans="1:65" s="12" customFormat="1" ht="25.9" customHeight="1">
      <c r="B130" s="177"/>
      <c r="C130" s="178"/>
      <c r="D130" s="179" t="s">
        <v>75</v>
      </c>
      <c r="E130" s="180" t="s">
        <v>161</v>
      </c>
      <c r="F130" s="180" t="s">
        <v>162</v>
      </c>
      <c r="G130" s="178"/>
      <c r="H130" s="178"/>
      <c r="I130" s="181"/>
      <c r="J130" s="182">
        <f>BK130</f>
        <v>0</v>
      </c>
      <c r="K130" s="178"/>
      <c r="L130" s="183"/>
      <c r="M130" s="184"/>
      <c r="N130" s="185"/>
      <c r="O130" s="185"/>
      <c r="P130" s="186">
        <f>P131+P252+P260+P285</f>
        <v>0</v>
      </c>
      <c r="Q130" s="185"/>
      <c r="R130" s="186">
        <f>R131+R252+R260+R285</f>
        <v>3.1560676000000001</v>
      </c>
      <c r="S130" s="185"/>
      <c r="T130" s="187">
        <f>T131+T252+T260+T285</f>
        <v>0</v>
      </c>
      <c r="AR130" s="188" t="s">
        <v>83</v>
      </c>
      <c r="AT130" s="189" t="s">
        <v>75</v>
      </c>
      <c r="AU130" s="189" t="s">
        <v>76</v>
      </c>
      <c r="AY130" s="188" t="s">
        <v>163</v>
      </c>
      <c r="BK130" s="190">
        <f>BK131+BK252+BK260+BK285</f>
        <v>0</v>
      </c>
    </row>
    <row r="131" spans="1:65" s="12" customFormat="1" ht="22.9" customHeight="1">
      <c r="B131" s="177"/>
      <c r="C131" s="178"/>
      <c r="D131" s="179" t="s">
        <v>75</v>
      </c>
      <c r="E131" s="191" t="s">
        <v>83</v>
      </c>
      <c r="F131" s="191" t="s">
        <v>208</v>
      </c>
      <c r="G131" s="178"/>
      <c r="H131" s="178"/>
      <c r="I131" s="181"/>
      <c r="J131" s="192">
        <f>BK131</f>
        <v>0</v>
      </c>
      <c r="K131" s="178"/>
      <c r="L131" s="183"/>
      <c r="M131" s="184"/>
      <c r="N131" s="185"/>
      <c r="O131" s="185"/>
      <c r="P131" s="186">
        <f>SUM(P132:P251)</f>
        <v>0</v>
      </c>
      <c r="Q131" s="185"/>
      <c r="R131" s="186">
        <f>SUM(R132:R251)</f>
        <v>0.31902760000000002</v>
      </c>
      <c r="S131" s="185"/>
      <c r="T131" s="187">
        <f>SUM(T132:T251)</f>
        <v>0</v>
      </c>
      <c r="AR131" s="188" t="s">
        <v>83</v>
      </c>
      <c r="AT131" s="189" t="s">
        <v>75</v>
      </c>
      <c r="AU131" s="189" t="s">
        <v>83</v>
      </c>
      <c r="AY131" s="188" t="s">
        <v>163</v>
      </c>
      <c r="BK131" s="190">
        <f>SUM(BK132:BK251)</f>
        <v>0</v>
      </c>
    </row>
    <row r="132" spans="1:65" s="2" customFormat="1" ht="24.2" customHeight="1">
      <c r="A132" s="35"/>
      <c r="B132" s="36"/>
      <c r="C132" s="193" t="s">
        <v>83</v>
      </c>
      <c r="D132" s="193" t="s">
        <v>165</v>
      </c>
      <c r="E132" s="194" t="s">
        <v>216</v>
      </c>
      <c r="F132" s="195" t="s">
        <v>217</v>
      </c>
      <c r="G132" s="196" t="s">
        <v>218</v>
      </c>
      <c r="H132" s="197">
        <v>74</v>
      </c>
      <c r="I132" s="198"/>
      <c r="J132" s="199">
        <f>ROUND(I132*H132,2)</f>
        <v>0</v>
      </c>
      <c r="K132" s="195" t="s">
        <v>212</v>
      </c>
      <c r="L132" s="40"/>
      <c r="M132" s="200" t="s">
        <v>1</v>
      </c>
      <c r="N132" s="201" t="s">
        <v>43</v>
      </c>
      <c r="O132" s="73"/>
      <c r="P132" s="202">
        <f>O132*H132</f>
        <v>0</v>
      </c>
      <c r="Q132" s="202">
        <v>3.0000000000000001E-5</v>
      </c>
      <c r="R132" s="202">
        <f>Q132*H132</f>
        <v>2.2200000000000002E-3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111</v>
      </c>
      <c r="AT132" s="204" t="s">
        <v>165</v>
      </c>
      <c r="AU132" s="204" t="s">
        <v>85</v>
      </c>
      <c r="AY132" s="18" t="s">
        <v>163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111</v>
      </c>
      <c r="BK132" s="205">
        <f>ROUND(I132*H132,2)</f>
        <v>0</v>
      </c>
      <c r="BL132" s="18" t="s">
        <v>111</v>
      </c>
      <c r="BM132" s="204" t="s">
        <v>219</v>
      </c>
    </row>
    <row r="133" spans="1:65" s="13" customFormat="1" ht="11.25">
      <c r="B133" s="206"/>
      <c r="C133" s="207"/>
      <c r="D133" s="208" t="s">
        <v>169</v>
      </c>
      <c r="E133" s="209" t="s">
        <v>1</v>
      </c>
      <c r="F133" s="210" t="s">
        <v>220</v>
      </c>
      <c r="G133" s="207"/>
      <c r="H133" s="209" t="s">
        <v>1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169</v>
      </c>
      <c r="AU133" s="216" t="s">
        <v>85</v>
      </c>
      <c r="AV133" s="13" t="s">
        <v>83</v>
      </c>
      <c r="AW133" s="13" t="s">
        <v>32</v>
      </c>
      <c r="AX133" s="13" t="s">
        <v>76</v>
      </c>
      <c r="AY133" s="216" t="s">
        <v>163</v>
      </c>
    </row>
    <row r="134" spans="1:65" s="14" customFormat="1" ht="11.25">
      <c r="B134" s="217"/>
      <c r="C134" s="218"/>
      <c r="D134" s="208" t="s">
        <v>169</v>
      </c>
      <c r="E134" s="219" t="s">
        <v>1</v>
      </c>
      <c r="F134" s="220" t="s">
        <v>576</v>
      </c>
      <c r="G134" s="218"/>
      <c r="H134" s="221">
        <v>74</v>
      </c>
      <c r="I134" s="222"/>
      <c r="J134" s="218"/>
      <c r="K134" s="218"/>
      <c r="L134" s="223"/>
      <c r="M134" s="229"/>
      <c r="N134" s="230"/>
      <c r="O134" s="230"/>
      <c r="P134" s="230"/>
      <c r="Q134" s="230"/>
      <c r="R134" s="230"/>
      <c r="S134" s="230"/>
      <c r="T134" s="231"/>
      <c r="AT134" s="227" t="s">
        <v>169</v>
      </c>
      <c r="AU134" s="227" t="s">
        <v>85</v>
      </c>
      <c r="AV134" s="14" t="s">
        <v>85</v>
      </c>
      <c r="AW134" s="14" t="s">
        <v>32</v>
      </c>
      <c r="AX134" s="14" t="s">
        <v>83</v>
      </c>
      <c r="AY134" s="227" t="s">
        <v>163</v>
      </c>
    </row>
    <row r="135" spans="1:65" s="2" customFormat="1" ht="24.2" customHeight="1">
      <c r="A135" s="35"/>
      <c r="B135" s="36"/>
      <c r="C135" s="193" t="s">
        <v>85</v>
      </c>
      <c r="D135" s="193" t="s">
        <v>165</v>
      </c>
      <c r="E135" s="194" t="s">
        <v>222</v>
      </c>
      <c r="F135" s="195" t="s">
        <v>223</v>
      </c>
      <c r="G135" s="196" t="s">
        <v>224</v>
      </c>
      <c r="H135" s="197">
        <v>7.4</v>
      </c>
      <c r="I135" s="198"/>
      <c r="J135" s="199">
        <f>ROUND(I135*H135,2)</f>
        <v>0</v>
      </c>
      <c r="K135" s="195" t="s">
        <v>212</v>
      </c>
      <c r="L135" s="40"/>
      <c r="M135" s="200" t="s">
        <v>1</v>
      </c>
      <c r="N135" s="201" t="s">
        <v>43</v>
      </c>
      <c r="O135" s="73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111</v>
      </c>
      <c r="AT135" s="204" t="s">
        <v>165</v>
      </c>
      <c r="AU135" s="204" t="s">
        <v>85</v>
      </c>
      <c r="AY135" s="18" t="s">
        <v>163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8" t="s">
        <v>111</v>
      </c>
      <c r="BK135" s="205">
        <f>ROUND(I135*H135,2)</f>
        <v>0</v>
      </c>
      <c r="BL135" s="18" t="s">
        <v>111</v>
      </c>
      <c r="BM135" s="204" t="s">
        <v>225</v>
      </c>
    </row>
    <row r="136" spans="1:65" s="13" customFormat="1" ht="11.25">
      <c r="B136" s="206"/>
      <c r="C136" s="207"/>
      <c r="D136" s="208" t="s">
        <v>169</v>
      </c>
      <c r="E136" s="209" t="s">
        <v>1</v>
      </c>
      <c r="F136" s="210" t="s">
        <v>220</v>
      </c>
      <c r="G136" s="207"/>
      <c r="H136" s="209" t="s">
        <v>1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169</v>
      </c>
      <c r="AU136" s="216" t="s">
        <v>85</v>
      </c>
      <c r="AV136" s="13" t="s">
        <v>83</v>
      </c>
      <c r="AW136" s="13" t="s">
        <v>32</v>
      </c>
      <c r="AX136" s="13" t="s">
        <v>76</v>
      </c>
      <c r="AY136" s="216" t="s">
        <v>163</v>
      </c>
    </row>
    <row r="137" spans="1:65" s="14" customFormat="1" ht="11.25">
      <c r="B137" s="217"/>
      <c r="C137" s="218"/>
      <c r="D137" s="208" t="s">
        <v>169</v>
      </c>
      <c r="E137" s="219" t="s">
        <v>1</v>
      </c>
      <c r="F137" s="220" t="s">
        <v>577</v>
      </c>
      <c r="G137" s="218"/>
      <c r="H137" s="221">
        <v>7.4</v>
      </c>
      <c r="I137" s="222"/>
      <c r="J137" s="218"/>
      <c r="K137" s="218"/>
      <c r="L137" s="223"/>
      <c r="M137" s="229"/>
      <c r="N137" s="230"/>
      <c r="O137" s="230"/>
      <c r="P137" s="230"/>
      <c r="Q137" s="230"/>
      <c r="R137" s="230"/>
      <c r="S137" s="230"/>
      <c r="T137" s="231"/>
      <c r="AT137" s="227" t="s">
        <v>169</v>
      </c>
      <c r="AU137" s="227" t="s">
        <v>85</v>
      </c>
      <c r="AV137" s="14" t="s">
        <v>85</v>
      </c>
      <c r="AW137" s="14" t="s">
        <v>32</v>
      </c>
      <c r="AX137" s="14" t="s">
        <v>83</v>
      </c>
      <c r="AY137" s="227" t="s">
        <v>163</v>
      </c>
    </row>
    <row r="138" spans="1:65" s="2" customFormat="1" ht="33" customHeight="1">
      <c r="A138" s="35"/>
      <c r="B138" s="36"/>
      <c r="C138" s="193" t="s">
        <v>97</v>
      </c>
      <c r="D138" s="193" t="s">
        <v>165</v>
      </c>
      <c r="E138" s="194" t="s">
        <v>578</v>
      </c>
      <c r="F138" s="195" t="s">
        <v>579</v>
      </c>
      <c r="G138" s="196" t="s">
        <v>229</v>
      </c>
      <c r="H138" s="197">
        <v>159.88999999999999</v>
      </c>
      <c r="I138" s="198"/>
      <c r="J138" s="199">
        <f>ROUND(I138*H138,2)</f>
        <v>0</v>
      </c>
      <c r="K138" s="195" t="s">
        <v>212</v>
      </c>
      <c r="L138" s="40"/>
      <c r="M138" s="200" t="s">
        <v>1</v>
      </c>
      <c r="N138" s="201" t="s">
        <v>43</v>
      </c>
      <c r="O138" s="73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111</v>
      </c>
      <c r="AT138" s="204" t="s">
        <v>165</v>
      </c>
      <c r="AU138" s="204" t="s">
        <v>85</v>
      </c>
      <c r="AY138" s="18" t="s">
        <v>163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8" t="s">
        <v>111</v>
      </c>
      <c r="BK138" s="205">
        <f>ROUND(I138*H138,2)</f>
        <v>0</v>
      </c>
      <c r="BL138" s="18" t="s">
        <v>111</v>
      </c>
      <c r="BM138" s="204" t="s">
        <v>230</v>
      </c>
    </row>
    <row r="139" spans="1:65" s="13" customFormat="1" ht="22.5">
      <c r="B139" s="206"/>
      <c r="C139" s="207"/>
      <c r="D139" s="208" t="s">
        <v>169</v>
      </c>
      <c r="E139" s="209" t="s">
        <v>1</v>
      </c>
      <c r="F139" s="210" t="s">
        <v>580</v>
      </c>
      <c r="G139" s="207"/>
      <c r="H139" s="209" t="s">
        <v>1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169</v>
      </c>
      <c r="AU139" s="216" t="s">
        <v>85</v>
      </c>
      <c r="AV139" s="13" t="s">
        <v>83</v>
      </c>
      <c r="AW139" s="13" t="s">
        <v>32</v>
      </c>
      <c r="AX139" s="13" t="s">
        <v>76</v>
      </c>
      <c r="AY139" s="216" t="s">
        <v>163</v>
      </c>
    </row>
    <row r="140" spans="1:65" s="14" customFormat="1" ht="11.25">
      <c r="B140" s="217"/>
      <c r="C140" s="218"/>
      <c r="D140" s="208" t="s">
        <v>169</v>
      </c>
      <c r="E140" s="219" t="s">
        <v>1</v>
      </c>
      <c r="F140" s="220" t="s">
        <v>581</v>
      </c>
      <c r="G140" s="218"/>
      <c r="H140" s="221">
        <v>4.82</v>
      </c>
      <c r="I140" s="222"/>
      <c r="J140" s="218"/>
      <c r="K140" s="218"/>
      <c r="L140" s="223"/>
      <c r="M140" s="229"/>
      <c r="N140" s="230"/>
      <c r="O140" s="230"/>
      <c r="P140" s="230"/>
      <c r="Q140" s="230"/>
      <c r="R140" s="230"/>
      <c r="S140" s="230"/>
      <c r="T140" s="231"/>
      <c r="AT140" s="227" t="s">
        <v>169</v>
      </c>
      <c r="AU140" s="227" t="s">
        <v>85</v>
      </c>
      <c r="AV140" s="14" t="s">
        <v>85</v>
      </c>
      <c r="AW140" s="14" t="s">
        <v>32</v>
      </c>
      <c r="AX140" s="14" t="s">
        <v>76</v>
      </c>
      <c r="AY140" s="227" t="s">
        <v>163</v>
      </c>
    </row>
    <row r="141" spans="1:65" s="14" customFormat="1" ht="11.25">
      <c r="B141" s="217"/>
      <c r="C141" s="218"/>
      <c r="D141" s="208" t="s">
        <v>169</v>
      </c>
      <c r="E141" s="219" t="s">
        <v>1</v>
      </c>
      <c r="F141" s="220" t="s">
        <v>582</v>
      </c>
      <c r="G141" s="218"/>
      <c r="H141" s="221">
        <v>6.5</v>
      </c>
      <c r="I141" s="222"/>
      <c r="J141" s="218"/>
      <c r="K141" s="218"/>
      <c r="L141" s="223"/>
      <c r="M141" s="229"/>
      <c r="N141" s="230"/>
      <c r="O141" s="230"/>
      <c r="P141" s="230"/>
      <c r="Q141" s="230"/>
      <c r="R141" s="230"/>
      <c r="S141" s="230"/>
      <c r="T141" s="231"/>
      <c r="AT141" s="227" t="s">
        <v>169</v>
      </c>
      <c r="AU141" s="227" t="s">
        <v>85</v>
      </c>
      <c r="AV141" s="14" t="s">
        <v>85</v>
      </c>
      <c r="AW141" s="14" t="s">
        <v>32</v>
      </c>
      <c r="AX141" s="14" t="s">
        <v>76</v>
      </c>
      <c r="AY141" s="227" t="s">
        <v>163</v>
      </c>
    </row>
    <row r="142" spans="1:65" s="14" customFormat="1" ht="11.25">
      <c r="B142" s="217"/>
      <c r="C142" s="218"/>
      <c r="D142" s="208" t="s">
        <v>169</v>
      </c>
      <c r="E142" s="219" t="s">
        <v>1</v>
      </c>
      <c r="F142" s="220" t="s">
        <v>583</v>
      </c>
      <c r="G142" s="218"/>
      <c r="H142" s="221">
        <v>6.63</v>
      </c>
      <c r="I142" s="222"/>
      <c r="J142" s="218"/>
      <c r="K142" s="218"/>
      <c r="L142" s="223"/>
      <c r="M142" s="229"/>
      <c r="N142" s="230"/>
      <c r="O142" s="230"/>
      <c r="P142" s="230"/>
      <c r="Q142" s="230"/>
      <c r="R142" s="230"/>
      <c r="S142" s="230"/>
      <c r="T142" s="231"/>
      <c r="AT142" s="227" t="s">
        <v>169</v>
      </c>
      <c r="AU142" s="227" t="s">
        <v>85</v>
      </c>
      <c r="AV142" s="14" t="s">
        <v>85</v>
      </c>
      <c r="AW142" s="14" t="s">
        <v>32</v>
      </c>
      <c r="AX142" s="14" t="s">
        <v>76</v>
      </c>
      <c r="AY142" s="227" t="s">
        <v>163</v>
      </c>
    </row>
    <row r="143" spans="1:65" s="14" customFormat="1" ht="11.25">
      <c r="B143" s="217"/>
      <c r="C143" s="218"/>
      <c r="D143" s="208" t="s">
        <v>169</v>
      </c>
      <c r="E143" s="219" t="s">
        <v>1</v>
      </c>
      <c r="F143" s="220" t="s">
        <v>584</v>
      </c>
      <c r="G143" s="218"/>
      <c r="H143" s="221">
        <v>6.15</v>
      </c>
      <c r="I143" s="222"/>
      <c r="J143" s="218"/>
      <c r="K143" s="218"/>
      <c r="L143" s="223"/>
      <c r="M143" s="229"/>
      <c r="N143" s="230"/>
      <c r="O143" s="230"/>
      <c r="P143" s="230"/>
      <c r="Q143" s="230"/>
      <c r="R143" s="230"/>
      <c r="S143" s="230"/>
      <c r="T143" s="231"/>
      <c r="AT143" s="227" t="s">
        <v>169</v>
      </c>
      <c r="AU143" s="227" t="s">
        <v>85</v>
      </c>
      <c r="AV143" s="14" t="s">
        <v>85</v>
      </c>
      <c r="AW143" s="14" t="s">
        <v>32</v>
      </c>
      <c r="AX143" s="14" t="s">
        <v>76</v>
      </c>
      <c r="AY143" s="227" t="s">
        <v>163</v>
      </c>
    </row>
    <row r="144" spans="1:65" s="14" customFormat="1" ht="11.25">
      <c r="B144" s="217"/>
      <c r="C144" s="218"/>
      <c r="D144" s="208" t="s">
        <v>169</v>
      </c>
      <c r="E144" s="219" t="s">
        <v>1</v>
      </c>
      <c r="F144" s="220" t="s">
        <v>585</v>
      </c>
      <c r="G144" s="218"/>
      <c r="H144" s="221">
        <v>12.73</v>
      </c>
      <c r="I144" s="222"/>
      <c r="J144" s="218"/>
      <c r="K144" s="218"/>
      <c r="L144" s="223"/>
      <c r="M144" s="229"/>
      <c r="N144" s="230"/>
      <c r="O144" s="230"/>
      <c r="P144" s="230"/>
      <c r="Q144" s="230"/>
      <c r="R144" s="230"/>
      <c r="S144" s="230"/>
      <c r="T144" s="231"/>
      <c r="AT144" s="227" t="s">
        <v>169</v>
      </c>
      <c r="AU144" s="227" t="s">
        <v>85</v>
      </c>
      <c r="AV144" s="14" t="s">
        <v>85</v>
      </c>
      <c r="AW144" s="14" t="s">
        <v>32</v>
      </c>
      <c r="AX144" s="14" t="s">
        <v>76</v>
      </c>
      <c r="AY144" s="227" t="s">
        <v>163</v>
      </c>
    </row>
    <row r="145" spans="2:51" s="14" customFormat="1" ht="11.25">
      <c r="B145" s="217"/>
      <c r="C145" s="218"/>
      <c r="D145" s="208" t="s">
        <v>169</v>
      </c>
      <c r="E145" s="219" t="s">
        <v>1</v>
      </c>
      <c r="F145" s="220" t="s">
        <v>586</v>
      </c>
      <c r="G145" s="218"/>
      <c r="H145" s="221">
        <v>12.73</v>
      </c>
      <c r="I145" s="222"/>
      <c r="J145" s="218"/>
      <c r="K145" s="218"/>
      <c r="L145" s="223"/>
      <c r="M145" s="229"/>
      <c r="N145" s="230"/>
      <c r="O145" s="230"/>
      <c r="P145" s="230"/>
      <c r="Q145" s="230"/>
      <c r="R145" s="230"/>
      <c r="S145" s="230"/>
      <c r="T145" s="231"/>
      <c r="AT145" s="227" t="s">
        <v>169</v>
      </c>
      <c r="AU145" s="227" t="s">
        <v>85</v>
      </c>
      <c r="AV145" s="14" t="s">
        <v>85</v>
      </c>
      <c r="AW145" s="14" t="s">
        <v>32</v>
      </c>
      <c r="AX145" s="14" t="s">
        <v>76</v>
      </c>
      <c r="AY145" s="227" t="s">
        <v>163</v>
      </c>
    </row>
    <row r="146" spans="2:51" s="14" customFormat="1" ht="11.25">
      <c r="B146" s="217"/>
      <c r="C146" s="218"/>
      <c r="D146" s="208" t="s">
        <v>169</v>
      </c>
      <c r="E146" s="219" t="s">
        <v>1</v>
      </c>
      <c r="F146" s="220" t="s">
        <v>587</v>
      </c>
      <c r="G146" s="218"/>
      <c r="H146" s="221">
        <v>13.81</v>
      </c>
      <c r="I146" s="222"/>
      <c r="J146" s="218"/>
      <c r="K146" s="218"/>
      <c r="L146" s="223"/>
      <c r="M146" s="229"/>
      <c r="N146" s="230"/>
      <c r="O146" s="230"/>
      <c r="P146" s="230"/>
      <c r="Q146" s="230"/>
      <c r="R146" s="230"/>
      <c r="S146" s="230"/>
      <c r="T146" s="231"/>
      <c r="AT146" s="227" t="s">
        <v>169</v>
      </c>
      <c r="AU146" s="227" t="s">
        <v>85</v>
      </c>
      <c r="AV146" s="14" t="s">
        <v>85</v>
      </c>
      <c r="AW146" s="14" t="s">
        <v>32</v>
      </c>
      <c r="AX146" s="14" t="s">
        <v>76</v>
      </c>
      <c r="AY146" s="227" t="s">
        <v>163</v>
      </c>
    </row>
    <row r="147" spans="2:51" s="14" customFormat="1" ht="11.25">
      <c r="B147" s="217"/>
      <c r="C147" s="218"/>
      <c r="D147" s="208" t="s">
        <v>169</v>
      </c>
      <c r="E147" s="219" t="s">
        <v>1</v>
      </c>
      <c r="F147" s="220" t="s">
        <v>588</v>
      </c>
      <c r="G147" s="218"/>
      <c r="H147" s="221">
        <v>13.48</v>
      </c>
      <c r="I147" s="222"/>
      <c r="J147" s="218"/>
      <c r="K147" s="218"/>
      <c r="L147" s="223"/>
      <c r="M147" s="229"/>
      <c r="N147" s="230"/>
      <c r="O147" s="230"/>
      <c r="P147" s="230"/>
      <c r="Q147" s="230"/>
      <c r="R147" s="230"/>
      <c r="S147" s="230"/>
      <c r="T147" s="231"/>
      <c r="AT147" s="227" t="s">
        <v>169</v>
      </c>
      <c r="AU147" s="227" t="s">
        <v>85</v>
      </c>
      <c r="AV147" s="14" t="s">
        <v>85</v>
      </c>
      <c r="AW147" s="14" t="s">
        <v>32</v>
      </c>
      <c r="AX147" s="14" t="s">
        <v>76</v>
      </c>
      <c r="AY147" s="227" t="s">
        <v>163</v>
      </c>
    </row>
    <row r="148" spans="2:51" s="14" customFormat="1" ht="11.25">
      <c r="B148" s="217"/>
      <c r="C148" s="218"/>
      <c r="D148" s="208" t="s">
        <v>169</v>
      </c>
      <c r="E148" s="219" t="s">
        <v>1</v>
      </c>
      <c r="F148" s="220" t="s">
        <v>589</v>
      </c>
      <c r="G148" s="218"/>
      <c r="H148" s="221">
        <v>13.99</v>
      </c>
      <c r="I148" s="222"/>
      <c r="J148" s="218"/>
      <c r="K148" s="218"/>
      <c r="L148" s="223"/>
      <c r="M148" s="229"/>
      <c r="N148" s="230"/>
      <c r="O148" s="230"/>
      <c r="P148" s="230"/>
      <c r="Q148" s="230"/>
      <c r="R148" s="230"/>
      <c r="S148" s="230"/>
      <c r="T148" s="231"/>
      <c r="AT148" s="227" t="s">
        <v>169</v>
      </c>
      <c r="AU148" s="227" t="s">
        <v>85</v>
      </c>
      <c r="AV148" s="14" t="s">
        <v>85</v>
      </c>
      <c r="AW148" s="14" t="s">
        <v>32</v>
      </c>
      <c r="AX148" s="14" t="s">
        <v>76</v>
      </c>
      <c r="AY148" s="227" t="s">
        <v>163</v>
      </c>
    </row>
    <row r="149" spans="2:51" s="14" customFormat="1" ht="11.25">
      <c r="B149" s="217"/>
      <c r="C149" s="218"/>
      <c r="D149" s="208" t="s">
        <v>169</v>
      </c>
      <c r="E149" s="219" t="s">
        <v>1</v>
      </c>
      <c r="F149" s="220" t="s">
        <v>590</v>
      </c>
      <c r="G149" s="218"/>
      <c r="H149" s="221">
        <v>14.56</v>
      </c>
      <c r="I149" s="222"/>
      <c r="J149" s="218"/>
      <c r="K149" s="218"/>
      <c r="L149" s="223"/>
      <c r="M149" s="229"/>
      <c r="N149" s="230"/>
      <c r="O149" s="230"/>
      <c r="P149" s="230"/>
      <c r="Q149" s="230"/>
      <c r="R149" s="230"/>
      <c r="S149" s="230"/>
      <c r="T149" s="231"/>
      <c r="AT149" s="227" t="s">
        <v>169</v>
      </c>
      <c r="AU149" s="227" t="s">
        <v>85</v>
      </c>
      <c r="AV149" s="14" t="s">
        <v>85</v>
      </c>
      <c r="AW149" s="14" t="s">
        <v>32</v>
      </c>
      <c r="AX149" s="14" t="s">
        <v>76</v>
      </c>
      <c r="AY149" s="227" t="s">
        <v>163</v>
      </c>
    </row>
    <row r="150" spans="2:51" s="14" customFormat="1" ht="11.25">
      <c r="B150" s="217"/>
      <c r="C150" s="218"/>
      <c r="D150" s="208" t="s">
        <v>169</v>
      </c>
      <c r="E150" s="219" t="s">
        <v>1</v>
      </c>
      <c r="F150" s="220" t="s">
        <v>591</v>
      </c>
      <c r="G150" s="218"/>
      <c r="H150" s="221">
        <v>12.98</v>
      </c>
      <c r="I150" s="222"/>
      <c r="J150" s="218"/>
      <c r="K150" s="218"/>
      <c r="L150" s="223"/>
      <c r="M150" s="229"/>
      <c r="N150" s="230"/>
      <c r="O150" s="230"/>
      <c r="P150" s="230"/>
      <c r="Q150" s="230"/>
      <c r="R150" s="230"/>
      <c r="S150" s="230"/>
      <c r="T150" s="231"/>
      <c r="AT150" s="227" t="s">
        <v>169</v>
      </c>
      <c r="AU150" s="227" t="s">
        <v>85</v>
      </c>
      <c r="AV150" s="14" t="s">
        <v>85</v>
      </c>
      <c r="AW150" s="14" t="s">
        <v>32</v>
      </c>
      <c r="AX150" s="14" t="s">
        <v>76</v>
      </c>
      <c r="AY150" s="227" t="s">
        <v>163</v>
      </c>
    </row>
    <row r="151" spans="2:51" s="14" customFormat="1" ht="11.25">
      <c r="B151" s="217"/>
      <c r="C151" s="218"/>
      <c r="D151" s="208" t="s">
        <v>169</v>
      </c>
      <c r="E151" s="219" t="s">
        <v>1</v>
      </c>
      <c r="F151" s="220" t="s">
        <v>592</v>
      </c>
      <c r="G151" s="218"/>
      <c r="H151" s="221">
        <v>11.99</v>
      </c>
      <c r="I151" s="222"/>
      <c r="J151" s="218"/>
      <c r="K151" s="218"/>
      <c r="L151" s="223"/>
      <c r="M151" s="229"/>
      <c r="N151" s="230"/>
      <c r="O151" s="230"/>
      <c r="P151" s="230"/>
      <c r="Q151" s="230"/>
      <c r="R151" s="230"/>
      <c r="S151" s="230"/>
      <c r="T151" s="231"/>
      <c r="AT151" s="227" t="s">
        <v>169</v>
      </c>
      <c r="AU151" s="227" t="s">
        <v>85</v>
      </c>
      <c r="AV151" s="14" t="s">
        <v>85</v>
      </c>
      <c r="AW151" s="14" t="s">
        <v>32</v>
      </c>
      <c r="AX151" s="14" t="s">
        <v>76</v>
      </c>
      <c r="AY151" s="227" t="s">
        <v>163</v>
      </c>
    </row>
    <row r="152" spans="2:51" s="14" customFormat="1" ht="11.25">
      <c r="B152" s="217"/>
      <c r="C152" s="218"/>
      <c r="D152" s="208" t="s">
        <v>169</v>
      </c>
      <c r="E152" s="219" t="s">
        <v>1</v>
      </c>
      <c r="F152" s="220" t="s">
        <v>593</v>
      </c>
      <c r="G152" s="218"/>
      <c r="H152" s="221">
        <v>8.39</v>
      </c>
      <c r="I152" s="222"/>
      <c r="J152" s="218"/>
      <c r="K152" s="218"/>
      <c r="L152" s="223"/>
      <c r="M152" s="229"/>
      <c r="N152" s="230"/>
      <c r="O152" s="230"/>
      <c r="P152" s="230"/>
      <c r="Q152" s="230"/>
      <c r="R152" s="230"/>
      <c r="S152" s="230"/>
      <c r="T152" s="231"/>
      <c r="AT152" s="227" t="s">
        <v>169</v>
      </c>
      <c r="AU152" s="227" t="s">
        <v>85</v>
      </c>
      <c r="AV152" s="14" t="s">
        <v>85</v>
      </c>
      <c r="AW152" s="14" t="s">
        <v>32</v>
      </c>
      <c r="AX152" s="14" t="s">
        <v>76</v>
      </c>
      <c r="AY152" s="227" t="s">
        <v>163</v>
      </c>
    </row>
    <row r="153" spans="2:51" s="14" customFormat="1" ht="11.25">
      <c r="B153" s="217"/>
      <c r="C153" s="218"/>
      <c r="D153" s="208" t="s">
        <v>169</v>
      </c>
      <c r="E153" s="219" t="s">
        <v>1</v>
      </c>
      <c r="F153" s="220" t="s">
        <v>594</v>
      </c>
      <c r="G153" s="218"/>
      <c r="H153" s="221">
        <v>7.2</v>
      </c>
      <c r="I153" s="222"/>
      <c r="J153" s="218"/>
      <c r="K153" s="218"/>
      <c r="L153" s="223"/>
      <c r="M153" s="229"/>
      <c r="N153" s="230"/>
      <c r="O153" s="230"/>
      <c r="P153" s="230"/>
      <c r="Q153" s="230"/>
      <c r="R153" s="230"/>
      <c r="S153" s="230"/>
      <c r="T153" s="231"/>
      <c r="AT153" s="227" t="s">
        <v>169</v>
      </c>
      <c r="AU153" s="227" t="s">
        <v>85</v>
      </c>
      <c r="AV153" s="14" t="s">
        <v>85</v>
      </c>
      <c r="AW153" s="14" t="s">
        <v>32</v>
      </c>
      <c r="AX153" s="14" t="s">
        <v>76</v>
      </c>
      <c r="AY153" s="227" t="s">
        <v>163</v>
      </c>
    </row>
    <row r="154" spans="2:51" s="14" customFormat="1" ht="11.25">
      <c r="B154" s="217"/>
      <c r="C154" s="218"/>
      <c r="D154" s="208" t="s">
        <v>169</v>
      </c>
      <c r="E154" s="219" t="s">
        <v>1</v>
      </c>
      <c r="F154" s="220" t="s">
        <v>595</v>
      </c>
      <c r="G154" s="218"/>
      <c r="H154" s="221">
        <v>7.33</v>
      </c>
      <c r="I154" s="222"/>
      <c r="J154" s="218"/>
      <c r="K154" s="218"/>
      <c r="L154" s="223"/>
      <c r="M154" s="229"/>
      <c r="N154" s="230"/>
      <c r="O154" s="230"/>
      <c r="P154" s="230"/>
      <c r="Q154" s="230"/>
      <c r="R154" s="230"/>
      <c r="S154" s="230"/>
      <c r="T154" s="231"/>
      <c r="AT154" s="227" t="s">
        <v>169</v>
      </c>
      <c r="AU154" s="227" t="s">
        <v>85</v>
      </c>
      <c r="AV154" s="14" t="s">
        <v>85</v>
      </c>
      <c r="AW154" s="14" t="s">
        <v>32</v>
      </c>
      <c r="AX154" s="14" t="s">
        <v>76</v>
      </c>
      <c r="AY154" s="227" t="s">
        <v>163</v>
      </c>
    </row>
    <row r="155" spans="2:51" s="14" customFormat="1" ht="11.25">
      <c r="B155" s="217"/>
      <c r="C155" s="218"/>
      <c r="D155" s="208" t="s">
        <v>169</v>
      </c>
      <c r="E155" s="219" t="s">
        <v>1</v>
      </c>
      <c r="F155" s="220" t="s">
        <v>596</v>
      </c>
      <c r="G155" s="218"/>
      <c r="H155" s="221">
        <v>8.85</v>
      </c>
      <c r="I155" s="222"/>
      <c r="J155" s="218"/>
      <c r="K155" s="218"/>
      <c r="L155" s="223"/>
      <c r="M155" s="229"/>
      <c r="N155" s="230"/>
      <c r="O155" s="230"/>
      <c r="P155" s="230"/>
      <c r="Q155" s="230"/>
      <c r="R155" s="230"/>
      <c r="S155" s="230"/>
      <c r="T155" s="231"/>
      <c r="AT155" s="227" t="s">
        <v>169</v>
      </c>
      <c r="AU155" s="227" t="s">
        <v>85</v>
      </c>
      <c r="AV155" s="14" t="s">
        <v>85</v>
      </c>
      <c r="AW155" s="14" t="s">
        <v>32</v>
      </c>
      <c r="AX155" s="14" t="s">
        <v>76</v>
      </c>
      <c r="AY155" s="227" t="s">
        <v>163</v>
      </c>
    </row>
    <row r="156" spans="2:51" s="14" customFormat="1" ht="11.25">
      <c r="B156" s="217"/>
      <c r="C156" s="218"/>
      <c r="D156" s="208" t="s">
        <v>169</v>
      </c>
      <c r="E156" s="219" t="s">
        <v>1</v>
      </c>
      <c r="F156" s="220" t="s">
        <v>597</v>
      </c>
      <c r="G156" s="218"/>
      <c r="H156" s="221">
        <v>9.89</v>
      </c>
      <c r="I156" s="222"/>
      <c r="J156" s="218"/>
      <c r="K156" s="218"/>
      <c r="L156" s="223"/>
      <c r="M156" s="229"/>
      <c r="N156" s="230"/>
      <c r="O156" s="230"/>
      <c r="P156" s="230"/>
      <c r="Q156" s="230"/>
      <c r="R156" s="230"/>
      <c r="S156" s="230"/>
      <c r="T156" s="231"/>
      <c r="AT156" s="227" t="s">
        <v>169</v>
      </c>
      <c r="AU156" s="227" t="s">
        <v>85</v>
      </c>
      <c r="AV156" s="14" t="s">
        <v>85</v>
      </c>
      <c r="AW156" s="14" t="s">
        <v>32</v>
      </c>
      <c r="AX156" s="14" t="s">
        <v>76</v>
      </c>
      <c r="AY156" s="227" t="s">
        <v>163</v>
      </c>
    </row>
    <row r="157" spans="2:51" s="14" customFormat="1" ht="11.25">
      <c r="B157" s="217"/>
      <c r="C157" s="218"/>
      <c r="D157" s="208" t="s">
        <v>169</v>
      </c>
      <c r="E157" s="219" t="s">
        <v>1</v>
      </c>
      <c r="F157" s="220" t="s">
        <v>598</v>
      </c>
      <c r="G157" s="218"/>
      <c r="H157" s="221">
        <v>9.67</v>
      </c>
      <c r="I157" s="222"/>
      <c r="J157" s="218"/>
      <c r="K157" s="218"/>
      <c r="L157" s="223"/>
      <c r="M157" s="229"/>
      <c r="N157" s="230"/>
      <c r="O157" s="230"/>
      <c r="P157" s="230"/>
      <c r="Q157" s="230"/>
      <c r="R157" s="230"/>
      <c r="S157" s="230"/>
      <c r="T157" s="231"/>
      <c r="AT157" s="227" t="s">
        <v>169</v>
      </c>
      <c r="AU157" s="227" t="s">
        <v>85</v>
      </c>
      <c r="AV157" s="14" t="s">
        <v>85</v>
      </c>
      <c r="AW157" s="14" t="s">
        <v>32</v>
      </c>
      <c r="AX157" s="14" t="s">
        <v>76</v>
      </c>
      <c r="AY157" s="227" t="s">
        <v>163</v>
      </c>
    </row>
    <row r="158" spans="2:51" s="14" customFormat="1" ht="11.25">
      <c r="B158" s="217"/>
      <c r="C158" s="218"/>
      <c r="D158" s="208" t="s">
        <v>169</v>
      </c>
      <c r="E158" s="219" t="s">
        <v>1</v>
      </c>
      <c r="F158" s="220" t="s">
        <v>599</v>
      </c>
      <c r="G158" s="218"/>
      <c r="H158" s="221">
        <v>9.41</v>
      </c>
      <c r="I158" s="222"/>
      <c r="J158" s="218"/>
      <c r="K158" s="218"/>
      <c r="L158" s="223"/>
      <c r="M158" s="229"/>
      <c r="N158" s="230"/>
      <c r="O158" s="230"/>
      <c r="P158" s="230"/>
      <c r="Q158" s="230"/>
      <c r="R158" s="230"/>
      <c r="S158" s="230"/>
      <c r="T158" s="231"/>
      <c r="AT158" s="227" t="s">
        <v>169</v>
      </c>
      <c r="AU158" s="227" t="s">
        <v>85</v>
      </c>
      <c r="AV158" s="14" t="s">
        <v>85</v>
      </c>
      <c r="AW158" s="14" t="s">
        <v>32</v>
      </c>
      <c r="AX158" s="14" t="s">
        <v>76</v>
      </c>
      <c r="AY158" s="227" t="s">
        <v>163</v>
      </c>
    </row>
    <row r="159" spans="2:51" s="14" customFormat="1" ht="11.25">
      <c r="B159" s="217"/>
      <c r="C159" s="218"/>
      <c r="D159" s="208" t="s">
        <v>169</v>
      </c>
      <c r="E159" s="219" t="s">
        <v>1</v>
      </c>
      <c r="F159" s="220" t="s">
        <v>600</v>
      </c>
      <c r="G159" s="218"/>
      <c r="H159" s="221">
        <v>9.4700000000000006</v>
      </c>
      <c r="I159" s="222"/>
      <c r="J159" s="218"/>
      <c r="K159" s="218"/>
      <c r="L159" s="223"/>
      <c r="M159" s="229"/>
      <c r="N159" s="230"/>
      <c r="O159" s="230"/>
      <c r="P159" s="230"/>
      <c r="Q159" s="230"/>
      <c r="R159" s="230"/>
      <c r="S159" s="230"/>
      <c r="T159" s="231"/>
      <c r="AT159" s="227" t="s">
        <v>169</v>
      </c>
      <c r="AU159" s="227" t="s">
        <v>85</v>
      </c>
      <c r="AV159" s="14" t="s">
        <v>85</v>
      </c>
      <c r="AW159" s="14" t="s">
        <v>32</v>
      </c>
      <c r="AX159" s="14" t="s">
        <v>76</v>
      </c>
      <c r="AY159" s="227" t="s">
        <v>163</v>
      </c>
    </row>
    <row r="160" spans="2:51" s="14" customFormat="1" ht="11.25">
      <c r="B160" s="217"/>
      <c r="C160" s="218"/>
      <c r="D160" s="208" t="s">
        <v>169</v>
      </c>
      <c r="E160" s="219" t="s">
        <v>1</v>
      </c>
      <c r="F160" s="220" t="s">
        <v>601</v>
      </c>
      <c r="G160" s="218"/>
      <c r="H160" s="221">
        <v>8.6999999999999993</v>
      </c>
      <c r="I160" s="222"/>
      <c r="J160" s="218"/>
      <c r="K160" s="218"/>
      <c r="L160" s="223"/>
      <c r="M160" s="229"/>
      <c r="N160" s="230"/>
      <c r="O160" s="230"/>
      <c r="P160" s="230"/>
      <c r="Q160" s="230"/>
      <c r="R160" s="230"/>
      <c r="S160" s="230"/>
      <c r="T160" s="231"/>
      <c r="AT160" s="227" t="s">
        <v>169</v>
      </c>
      <c r="AU160" s="227" t="s">
        <v>85</v>
      </c>
      <c r="AV160" s="14" t="s">
        <v>85</v>
      </c>
      <c r="AW160" s="14" t="s">
        <v>32</v>
      </c>
      <c r="AX160" s="14" t="s">
        <v>76</v>
      </c>
      <c r="AY160" s="227" t="s">
        <v>163</v>
      </c>
    </row>
    <row r="161" spans="1:65" s="14" customFormat="1" ht="11.25">
      <c r="B161" s="217"/>
      <c r="C161" s="218"/>
      <c r="D161" s="208" t="s">
        <v>169</v>
      </c>
      <c r="E161" s="219" t="s">
        <v>1</v>
      </c>
      <c r="F161" s="220" t="s">
        <v>602</v>
      </c>
      <c r="G161" s="218"/>
      <c r="H161" s="221">
        <v>9.2100000000000009</v>
      </c>
      <c r="I161" s="222"/>
      <c r="J161" s="218"/>
      <c r="K161" s="218"/>
      <c r="L161" s="223"/>
      <c r="M161" s="229"/>
      <c r="N161" s="230"/>
      <c r="O161" s="230"/>
      <c r="P161" s="230"/>
      <c r="Q161" s="230"/>
      <c r="R161" s="230"/>
      <c r="S161" s="230"/>
      <c r="T161" s="231"/>
      <c r="AT161" s="227" t="s">
        <v>169</v>
      </c>
      <c r="AU161" s="227" t="s">
        <v>85</v>
      </c>
      <c r="AV161" s="14" t="s">
        <v>85</v>
      </c>
      <c r="AW161" s="14" t="s">
        <v>32</v>
      </c>
      <c r="AX161" s="14" t="s">
        <v>76</v>
      </c>
      <c r="AY161" s="227" t="s">
        <v>163</v>
      </c>
    </row>
    <row r="162" spans="1:65" s="14" customFormat="1" ht="11.25">
      <c r="B162" s="217"/>
      <c r="C162" s="218"/>
      <c r="D162" s="208" t="s">
        <v>169</v>
      </c>
      <c r="E162" s="219" t="s">
        <v>1</v>
      </c>
      <c r="F162" s="220" t="s">
        <v>603</v>
      </c>
      <c r="G162" s="218"/>
      <c r="H162" s="221">
        <v>-41.02</v>
      </c>
      <c r="I162" s="222"/>
      <c r="J162" s="218"/>
      <c r="K162" s="218"/>
      <c r="L162" s="223"/>
      <c r="M162" s="229"/>
      <c r="N162" s="230"/>
      <c r="O162" s="230"/>
      <c r="P162" s="230"/>
      <c r="Q162" s="230"/>
      <c r="R162" s="230"/>
      <c r="S162" s="230"/>
      <c r="T162" s="231"/>
      <c r="AT162" s="227" t="s">
        <v>169</v>
      </c>
      <c r="AU162" s="227" t="s">
        <v>85</v>
      </c>
      <c r="AV162" s="14" t="s">
        <v>85</v>
      </c>
      <c r="AW162" s="14" t="s">
        <v>32</v>
      </c>
      <c r="AX162" s="14" t="s">
        <v>76</v>
      </c>
      <c r="AY162" s="227" t="s">
        <v>163</v>
      </c>
    </row>
    <row r="163" spans="1:65" s="14" customFormat="1" ht="11.25">
      <c r="B163" s="217"/>
      <c r="C163" s="218"/>
      <c r="D163" s="208" t="s">
        <v>169</v>
      </c>
      <c r="E163" s="219" t="s">
        <v>1</v>
      </c>
      <c r="F163" s="220" t="s">
        <v>604</v>
      </c>
      <c r="G163" s="218"/>
      <c r="H163" s="221">
        <v>-17.579999999999998</v>
      </c>
      <c r="I163" s="222"/>
      <c r="J163" s="218"/>
      <c r="K163" s="218"/>
      <c r="L163" s="223"/>
      <c r="M163" s="229"/>
      <c r="N163" s="230"/>
      <c r="O163" s="230"/>
      <c r="P163" s="230"/>
      <c r="Q163" s="230"/>
      <c r="R163" s="230"/>
      <c r="S163" s="230"/>
      <c r="T163" s="231"/>
      <c r="AT163" s="227" t="s">
        <v>169</v>
      </c>
      <c r="AU163" s="227" t="s">
        <v>85</v>
      </c>
      <c r="AV163" s="14" t="s">
        <v>85</v>
      </c>
      <c r="AW163" s="14" t="s">
        <v>32</v>
      </c>
      <c r="AX163" s="14" t="s">
        <v>76</v>
      </c>
      <c r="AY163" s="227" t="s">
        <v>163</v>
      </c>
    </row>
    <row r="164" spans="1:65" s="15" customFormat="1" ht="11.25">
      <c r="B164" s="232"/>
      <c r="C164" s="233"/>
      <c r="D164" s="208" t="s">
        <v>169</v>
      </c>
      <c r="E164" s="234" t="s">
        <v>199</v>
      </c>
      <c r="F164" s="235" t="s">
        <v>196</v>
      </c>
      <c r="G164" s="233"/>
      <c r="H164" s="236">
        <v>159.88999999999999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169</v>
      </c>
      <c r="AU164" s="242" t="s">
        <v>85</v>
      </c>
      <c r="AV164" s="15" t="s">
        <v>111</v>
      </c>
      <c r="AW164" s="15" t="s">
        <v>32</v>
      </c>
      <c r="AX164" s="15" t="s">
        <v>76</v>
      </c>
      <c r="AY164" s="242" t="s">
        <v>163</v>
      </c>
    </row>
    <row r="165" spans="1:65" s="14" customFormat="1" ht="11.25">
      <c r="B165" s="217"/>
      <c r="C165" s="218"/>
      <c r="D165" s="208" t="s">
        <v>169</v>
      </c>
      <c r="E165" s="219" t="s">
        <v>1</v>
      </c>
      <c r="F165" s="220" t="s">
        <v>239</v>
      </c>
      <c r="G165" s="218"/>
      <c r="H165" s="221">
        <v>159.88999999999999</v>
      </c>
      <c r="I165" s="222"/>
      <c r="J165" s="218"/>
      <c r="K165" s="218"/>
      <c r="L165" s="223"/>
      <c r="M165" s="229"/>
      <c r="N165" s="230"/>
      <c r="O165" s="230"/>
      <c r="P165" s="230"/>
      <c r="Q165" s="230"/>
      <c r="R165" s="230"/>
      <c r="S165" s="230"/>
      <c r="T165" s="231"/>
      <c r="AT165" s="227" t="s">
        <v>169</v>
      </c>
      <c r="AU165" s="227" t="s">
        <v>85</v>
      </c>
      <c r="AV165" s="14" t="s">
        <v>85</v>
      </c>
      <c r="AW165" s="14" t="s">
        <v>32</v>
      </c>
      <c r="AX165" s="14" t="s">
        <v>83</v>
      </c>
      <c r="AY165" s="227" t="s">
        <v>163</v>
      </c>
    </row>
    <row r="166" spans="1:65" s="2" customFormat="1" ht="21.75" customHeight="1">
      <c r="A166" s="35"/>
      <c r="B166" s="36"/>
      <c r="C166" s="193" t="s">
        <v>111</v>
      </c>
      <c r="D166" s="193" t="s">
        <v>165</v>
      </c>
      <c r="E166" s="194" t="s">
        <v>240</v>
      </c>
      <c r="F166" s="195" t="s">
        <v>241</v>
      </c>
      <c r="G166" s="196" t="s">
        <v>211</v>
      </c>
      <c r="H166" s="197">
        <v>546.22</v>
      </c>
      <c r="I166" s="198"/>
      <c r="J166" s="199">
        <f>ROUND(I166*H166,2)</f>
        <v>0</v>
      </c>
      <c r="K166" s="195" t="s">
        <v>212</v>
      </c>
      <c r="L166" s="40"/>
      <c r="M166" s="200" t="s">
        <v>1</v>
      </c>
      <c r="N166" s="201" t="s">
        <v>43</v>
      </c>
      <c r="O166" s="73"/>
      <c r="P166" s="202">
        <f>O166*H166</f>
        <v>0</v>
      </c>
      <c r="Q166" s="202">
        <v>5.8E-4</v>
      </c>
      <c r="R166" s="202">
        <f>Q166*H166</f>
        <v>0.31680760000000002</v>
      </c>
      <c r="S166" s="202">
        <v>0</v>
      </c>
      <c r="T166" s="20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111</v>
      </c>
      <c r="AT166" s="204" t="s">
        <v>165</v>
      </c>
      <c r="AU166" s="204" t="s">
        <v>85</v>
      </c>
      <c r="AY166" s="18" t="s">
        <v>163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8" t="s">
        <v>111</v>
      </c>
      <c r="BK166" s="205">
        <f>ROUND(I166*H166,2)</f>
        <v>0</v>
      </c>
      <c r="BL166" s="18" t="s">
        <v>111</v>
      </c>
      <c r="BM166" s="204" t="s">
        <v>242</v>
      </c>
    </row>
    <row r="167" spans="1:65" s="13" customFormat="1" ht="22.5">
      <c r="B167" s="206"/>
      <c r="C167" s="207"/>
      <c r="D167" s="208" t="s">
        <v>169</v>
      </c>
      <c r="E167" s="209" t="s">
        <v>1</v>
      </c>
      <c r="F167" s="210" t="s">
        <v>580</v>
      </c>
      <c r="G167" s="207"/>
      <c r="H167" s="209" t="s">
        <v>1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169</v>
      </c>
      <c r="AU167" s="216" t="s">
        <v>85</v>
      </c>
      <c r="AV167" s="13" t="s">
        <v>83</v>
      </c>
      <c r="AW167" s="13" t="s">
        <v>32</v>
      </c>
      <c r="AX167" s="13" t="s">
        <v>76</v>
      </c>
      <c r="AY167" s="216" t="s">
        <v>163</v>
      </c>
    </row>
    <row r="168" spans="1:65" s="14" customFormat="1" ht="11.25">
      <c r="B168" s="217"/>
      <c r="C168" s="218"/>
      <c r="D168" s="208" t="s">
        <v>169</v>
      </c>
      <c r="E168" s="219" t="s">
        <v>1</v>
      </c>
      <c r="F168" s="220" t="s">
        <v>605</v>
      </c>
      <c r="G168" s="218"/>
      <c r="H168" s="221">
        <v>12.06</v>
      </c>
      <c r="I168" s="222"/>
      <c r="J168" s="218"/>
      <c r="K168" s="218"/>
      <c r="L168" s="223"/>
      <c r="M168" s="229"/>
      <c r="N168" s="230"/>
      <c r="O168" s="230"/>
      <c r="P168" s="230"/>
      <c r="Q168" s="230"/>
      <c r="R168" s="230"/>
      <c r="S168" s="230"/>
      <c r="T168" s="231"/>
      <c r="AT168" s="227" t="s">
        <v>169</v>
      </c>
      <c r="AU168" s="227" t="s">
        <v>85</v>
      </c>
      <c r="AV168" s="14" t="s">
        <v>85</v>
      </c>
      <c r="AW168" s="14" t="s">
        <v>32</v>
      </c>
      <c r="AX168" s="14" t="s">
        <v>76</v>
      </c>
      <c r="AY168" s="227" t="s">
        <v>163</v>
      </c>
    </row>
    <row r="169" spans="1:65" s="14" customFormat="1" ht="11.25">
      <c r="B169" s="217"/>
      <c r="C169" s="218"/>
      <c r="D169" s="208" t="s">
        <v>169</v>
      </c>
      <c r="E169" s="219" t="s">
        <v>1</v>
      </c>
      <c r="F169" s="220" t="s">
        <v>606</v>
      </c>
      <c r="G169" s="218"/>
      <c r="H169" s="221">
        <v>16.260000000000002</v>
      </c>
      <c r="I169" s="222"/>
      <c r="J169" s="218"/>
      <c r="K169" s="218"/>
      <c r="L169" s="223"/>
      <c r="M169" s="229"/>
      <c r="N169" s="230"/>
      <c r="O169" s="230"/>
      <c r="P169" s="230"/>
      <c r="Q169" s="230"/>
      <c r="R169" s="230"/>
      <c r="S169" s="230"/>
      <c r="T169" s="231"/>
      <c r="AT169" s="227" t="s">
        <v>169</v>
      </c>
      <c r="AU169" s="227" t="s">
        <v>85</v>
      </c>
      <c r="AV169" s="14" t="s">
        <v>85</v>
      </c>
      <c r="AW169" s="14" t="s">
        <v>32</v>
      </c>
      <c r="AX169" s="14" t="s">
        <v>76</v>
      </c>
      <c r="AY169" s="227" t="s">
        <v>163</v>
      </c>
    </row>
    <row r="170" spans="1:65" s="14" customFormat="1" ht="11.25">
      <c r="B170" s="217"/>
      <c r="C170" s="218"/>
      <c r="D170" s="208" t="s">
        <v>169</v>
      </c>
      <c r="E170" s="219" t="s">
        <v>1</v>
      </c>
      <c r="F170" s="220" t="s">
        <v>607</v>
      </c>
      <c r="G170" s="218"/>
      <c r="H170" s="221">
        <v>16.579999999999998</v>
      </c>
      <c r="I170" s="222"/>
      <c r="J170" s="218"/>
      <c r="K170" s="218"/>
      <c r="L170" s="223"/>
      <c r="M170" s="229"/>
      <c r="N170" s="230"/>
      <c r="O170" s="230"/>
      <c r="P170" s="230"/>
      <c r="Q170" s="230"/>
      <c r="R170" s="230"/>
      <c r="S170" s="230"/>
      <c r="T170" s="231"/>
      <c r="AT170" s="227" t="s">
        <v>169</v>
      </c>
      <c r="AU170" s="227" t="s">
        <v>85</v>
      </c>
      <c r="AV170" s="14" t="s">
        <v>85</v>
      </c>
      <c r="AW170" s="14" t="s">
        <v>32</v>
      </c>
      <c r="AX170" s="14" t="s">
        <v>76</v>
      </c>
      <c r="AY170" s="227" t="s">
        <v>163</v>
      </c>
    </row>
    <row r="171" spans="1:65" s="14" customFormat="1" ht="11.25">
      <c r="B171" s="217"/>
      <c r="C171" s="218"/>
      <c r="D171" s="208" t="s">
        <v>169</v>
      </c>
      <c r="E171" s="219" t="s">
        <v>1</v>
      </c>
      <c r="F171" s="220" t="s">
        <v>608</v>
      </c>
      <c r="G171" s="218"/>
      <c r="H171" s="221">
        <v>15.38</v>
      </c>
      <c r="I171" s="222"/>
      <c r="J171" s="218"/>
      <c r="K171" s="218"/>
      <c r="L171" s="223"/>
      <c r="M171" s="229"/>
      <c r="N171" s="230"/>
      <c r="O171" s="230"/>
      <c r="P171" s="230"/>
      <c r="Q171" s="230"/>
      <c r="R171" s="230"/>
      <c r="S171" s="230"/>
      <c r="T171" s="231"/>
      <c r="AT171" s="227" t="s">
        <v>169</v>
      </c>
      <c r="AU171" s="227" t="s">
        <v>85</v>
      </c>
      <c r="AV171" s="14" t="s">
        <v>85</v>
      </c>
      <c r="AW171" s="14" t="s">
        <v>32</v>
      </c>
      <c r="AX171" s="14" t="s">
        <v>76</v>
      </c>
      <c r="AY171" s="227" t="s">
        <v>163</v>
      </c>
    </row>
    <row r="172" spans="1:65" s="14" customFormat="1" ht="11.25">
      <c r="B172" s="217"/>
      <c r="C172" s="218"/>
      <c r="D172" s="208" t="s">
        <v>169</v>
      </c>
      <c r="E172" s="219" t="s">
        <v>1</v>
      </c>
      <c r="F172" s="220" t="s">
        <v>609</v>
      </c>
      <c r="G172" s="218"/>
      <c r="H172" s="221">
        <v>31.82</v>
      </c>
      <c r="I172" s="222"/>
      <c r="J172" s="218"/>
      <c r="K172" s="218"/>
      <c r="L172" s="223"/>
      <c r="M172" s="229"/>
      <c r="N172" s="230"/>
      <c r="O172" s="230"/>
      <c r="P172" s="230"/>
      <c r="Q172" s="230"/>
      <c r="R172" s="230"/>
      <c r="S172" s="230"/>
      <c r="T172" s="231"/>
      <c r="AT172" s="227" t="s">
        <v>169</v>
      </c>
      <c r="AU172" s="227" t="s">
        <v>85</v>
      </c>
      <c r="AV172" s="14" t="s">
        <v>85</v>
      </c>
      <c r="AW172" s="14" t="s">
        <v>32</v>
      </c>
      <c r="AX172" s="14" t="s">
        <v>76</v>
      </c>
      <c r="AY172" s="227" t="s">
        <v>163</v>
      </c>
    </row>
    <row r="173" spans="1:65" s="14" customFormat="1" ht="11.25">
      <c r="B173" s="217"/>
      <c r="C173" s="218"/>
      <c r="D173" s="208" t="s">
        <v>169</v>
      </c>
      <c r="E173" s="219" t="s">
        <v>1</v>
      </c>
      <c r="F173" s="220" t="s">
        <v>610</v>
      </c>
      <c r="G173" s="218"/>
      <c r="H173" s="221">
        <v>31.82</v>
      </c>
      <c r="I173" s="222"/>
      <c r="J173" s="218"/>
      <c r="K173" s="218"/>
      <c r="L173" s="223"/>
      <c r="M173" s="229"/>
      <c r="N173" s="230"/>
      <c r="O173" s="230"/>
      <c r="P173" s="230"/>
      <c r="Q173" s="230"/>
      <c r="R173" s="230"/>
      <c r="S173" s="230"/>
      <c r="T173" s="231"/>
      <c r="AT173" s="227" t="s">
        <v>169</v>
      </c>
      <c r="AU173" s="227" t="s">
        <v>85</v>
      </c>
      <c r="AV173" s="14" t="s">
        <v>85</v>
      </c>
      <c r="AW173" s="14" t="s">
        <v>32</v>
      </c>
      <c r="AX173" s="14" t="s">
        <v>76</v>
      </c>
      <c r="AY173" s="227" t="s">
        <v>163</v>
      </c>
    </row>
    <row r="174" spans="1:65" s="14" customFormat="1" ht="11.25">
      <c r="B174" s="217"/>
      <c r="C174" s="218"/>
      <c r="D174" s="208" t="s">
        <v>169</v>
      </c>
      <c r="E174" s="219" t="s">
        <v>1</v>
      </c>
      <c r="F174" s="220" t="s">
        <v>611</v>
      </c>
      <c r="G174" s="218"/>
      <c r="H174" s="221">
        <v>34.520000000000003</v>
      </c>
      <c r="I174" s="222"/>
      <c r="J174" s="218"/>
      <c r="K174" s="218"/>
      <c r="L174" s="223"/>
      <c r="M174" s="229"/>
      <c r="N174" s="230"/>
      <c r="O174" s="230"/>
      <c r="P174" s="230"/>
      <c r="Q174" s="230"/>
      <c r="R174" s="230"/>
      <c r="S174" s="230"/>
      <c r="T174" s="231"/>
      <c r="AT174" s="227" t="s">
        <v>169</v>
      </c>
      <c r="AU174" s="227" t="s">
        <v>85</v>
      </c>
      <c r="AV174" s="14" t="s">
        <v>85</v>
      </c>
      <c r="AW174" s="14" t="s">
        <v>32</v>
      </c>
      <c r="AX174" s="14" t="s">
        <v>76</v>
      </c>
      <c r="AY174" s="227" t="s">
        <v>163</v>
      </c>
    </row>
    <row r="175" spans="1:65" s="14" customFormat="1" ht="11.25">
      <c r="B175" s="217"/>
      <c r="C175" s="218"/>
      <c r="D175" s="208" t="s">
        <v>169</v>
      </c>
      <c r="E175" s="219" t="s">
        <v>1</v>
      </c>
      <c r="F175" s="220" t="s">
        <v>612</v>
      </c>
      <c r="G175" s="218"/>
      <c r="H175" s="221">
        <v>33.71</v>
      </c>
      <c r="I175" s="222"/>
      <c r="J175" s="218"/>
      <c r="K175" s="218"/>
      <c r="L175" s="223"/>
      <c r="M175" s="229"/>
      <c r="N175" s="230"/>
      <c r="O175" s="230"/>
      <c r="P175" s="230"/>
      <c r="Q175" s="230"/>
      <c r="R175" s="230"/>
      <c r="S175" s="230"/>
      <c r="T175" s="231"/>
      <c r="AT175" s="227" t="s">
        <v>169</v>
      </c>
      <c r="AU175" s="227" t="s">
        <v>85</v>
      </c>
      <c r="AV175" s="14" t="s">
        <v>85</v>
      </c>
      <c r="AW175" s="14" t="s">
        <v>32</v>
      </c>
      <c r="AX175" s="14" t="s">
        <v>76</v>
      </c>
      <c r="AY175" s="227" t="s">
        <v>163</v>
      </c>
    </row>
    <row r="176" spans="1:65" s="14" customFormat="1" ht="11.25">
      <c r="B176" s="217"/>
      <c r="C176" s="218"/>
      <c r="D176" s="208" t="s">
        <v>169</v>
      </c>
      <c r="E176" s="219" t="s">
        <v>1</v>
      </c>
      <c r="F176" s="220" t="s">
        <v>613</v>
      </c>
      <c r="G176" s="218"/>
      <c r="H176" s="221">
        <v>34.96</v>
      </c>
      <c r="I176" s="222"/>
      <c r="J176" s="218"/>
      <c r="K176" s="218"/>
      <c r="L176" s="223"/>
      <c r="M176" s="229"/>
      <c r="N176" s="230"/>
      <c r="O176" s="230"/>
      <c r="P176" s="230"/>
      <c r="Q176" s="230"/>
      <c r="R176" s="230"/>
      <c r="S176" s="230"/>
      <c r="T176" s="231"/>
      <c r="AT176" s="227" t="s">
        <v>169</v>
      </c>
      <c r="AU176" s="227" t="s">
        <v>85</v>
      </c>
      <c r="AV176" s="14" t="s">
        <v>85</v>
      </c>
      <c r="AW176" s="14" t="s">
        <v>32</v>
      </c>
      <c r="AX176" s="14" t="s">
        <v>76</v>
      </c>
      <c r="AY176" s="227" t="s">
        <v>163</v>
      </c>
    </row>
    <row r="177" spans="1:65" s="14" customFormat="1" ht="11.25">
      <c r="B177" s="217"/>
      <c r="C177" s="218"/>
      <c r="D177" s="208" t="s">
        <v>169</v>
      </c>
      <c r="E177" s="219" t="s">
        <v>1</v>
      </c>
      <c r="F177" s="220" t="s">
        <v>614</v>
      </c>
      <c r="G177" s="218"/>
      <c r="H177" s="221">
        <v>36.409999999999997</v>
      </c>
      <c r="I177" s="222"/>
      <c r="J177" s="218"/>
      <c r="K177" s="218"/>
      <c r="L177" s="223"/>
      <c r="M177" s="229"/>
      <c r="N177" s="230"/>
      <c r="O177" s="230"/>
      <c r="P177" s="230"/>
      <c r="Q177" s="230"/>
      <c r="R177" s="230"/>
      <c r="S177" s="230"/>
      <c r="T177" s="231"/>
      <c r="AT177" s="227" t="s">
        <v>169</v>
      </c>
      <c r="AU177" s="227" t="s">
        <v>85</v>
      </c>
      <c r="AV177" s="14" t="s">
        <v>85</v>
      </c>
      <c r="AW177" s="14" t="s">
        <v>32</v>
      </c>
      <c r="AX177" s="14" t="s">
        <v>76</v>
      </c>
      <c r="AY177" s="227" t="s">
        <v>163</v>
      </c>
    </row>
    <row r="178" spans="1:65" s="14" customFormat="1" ht="11.25">
      <c r="B178" s="217"/>
      <c r="C178" s="218"/>
      <c r="D178" s="208" t="s">
        <v>169</v>
      </c>
      <c r="E178" s="219" t="s">
        <v>1</v>
      </c>
      <c r="F178" s="220" t="s">
        <v>615</v>
      </c>
      <c r="G178" s="218"/>
      <c r="H178" s="221">
        <v>32.450000000000003</v>
      </c>
      <c r="I178" s="222"/>
      <c r="J178" s="218"/>
      <c r="K178" s="218"/>
      <c r="L178" s="223"/>
      <c r="M178" s="229"/>
      <c r="N178" s="230"/>
      <c r="O178" s="230"/>
      <c r="P178" s="230"/>
      <c r="Q178" s="230"/>
      <c r="R178" s="230"/>
      <c r="S178" s="230"/>
      <c r="T178" s="231"/>
      <c r="AT178" s="227" t="s">
        <v>169</v>
      </c>
      <c r="AU178" s="227" t="s">
        <v>85</v>
      </c>
      <c r="AV178" s="14" t="s">
        <v>85</v>
      </c>
      <c r="AW178" s="14" t="s">
        <v>32</v>
      </c>
      <c r="AX178" s="14" t="s">
        <v>76</v>
      </c>
      <c r="AY178" s="227" t="s">
        <v>163</v>
      </c>
    </row>
    <row r="179" spans="1:65" s="14" customFormat="1" ht="11.25">
      <c r="B179" s="217"/>
      <c r="C179" s="218"/>
      <c r="D179" s="208" t="s">
        <v>169</v>
      </c>
      <c r="E179" s="219" t="s">
        <v>1</v>
      </c>
      <c r="F179" s="220" t="s">
        <v>616</v>
      </c>
      <c r="G179" s="218"/>
      <c r="H179" s="221">
        <v>29.97</v>
      </c>
      <c r="I179" s="222"/>
      <c r="J179" s="218"/>
      <c r="K179" s="218"/>
      <c r="L179" s="223"/>
      <c r="M179" s="229"/>
      <c r="N179" s="230"/>
      <c r="O179" s="230"/>
      <c r="P179" s="230"/>
      <c r="Q179" s="230"/>
      <c r="R179" s="230"/>
      <c r="S179" s="230"/>
      <c r="T179" s="231"/>
      <c r="AT179" s="227" t="s">
        <v>169</v>
      </c>
      <c r="AU179" s="227" t="s">
        <v>85</v>
      </c>
      <c r="AV179" s="14" t="s">
        <v>85</v>
      </c>
      <c r="AW179" s="14" t="s">
        <v>32</v>
      </c>
      <c r="AX179" s="14" t="s">
        <v>76</v>
      </c>
      <c r="AY179" s="227" t="s">
        <v>163</v>
      </c>
    </row>
    <row r="180" spans="1:65" s="14" customFormat="1" ht="11.25">
      <c r="B180" s="217"/>
      <c r="C180" s="218"/>
      <c r="D180" s="208" t="s">
        <v>169</v>
      </c>
      <c r="E180" s="219" t="s">
        <v>1</v>
      </c>
      <c r="F180" s="220" t="s">
        <v>617</v>
      </c>
      <c r="G180" s="218"/>
      <c r="H180" s="221">
        <v>20.97</v>
      </c>
      <c r="I180" s="222"/>
      <c r="J180" s="218"/>
      <c r="K180" s="218"/>
      <c r="L180" s="223"/>
      <c r="M180" s="229"/>
      <c r="N180" s="230"/>
      <c r="O180" s="230"/>
      <c r="P180" s="230"/>
      <c r="Q180" s="230"/>
      <c r="R180" s="230"/>
      <c r="S180" s="230"/>
      <c r="T180" s="231"/>
      <c r="AT180" s="227" t="s">
        <v>169</v>
      </c>
      <c r="AU180" s="227" t="s">
        <v>85</v>
      </c>
      <c r="AV180" s="14" t="s">
        <v>85</v>
      </c>
      <c r="AW180" s="14" t="s">
        <v>32</v>
      </c>
      <c r="AX180" s="14" t="s">
        <v>76</v>
      </c>
      <c r="AY180" s="227" t="s">
        <v>163</v>
      </c>
    </row>
    <row r="181" spans="1:65" s="14" customFormat="1" ht="11.25">
      <c r="B181" s="217"/>
      <c r="C181" s="218"/>
      <c r="D181" s="208" t="s">
        <v>169</v>
      </c>
      <c r="E181" s="219" t="s">
        <v>1</v>
      </c>
      <c r="F181" s="220" t="s">
        <v>618</v>
      </c>
      <c r="G181" s="218"/>
      <c r="H181" s="221">
        <v>18.010000000000002</v>
      </c>
      <c r="I181" s="222"/>
      <c r="J181" s="218"/>
      <c r="K181" s="218"/>
      <c r="L181" s="223"/>
      <c r="M181" s="229"/>
      <c r="N181" s="230"/>
      <c r="O181" s="230"/>
      <c r="P181" s="230"/>
      <c r="Q181" s="230"/>
      <c r="R181" s="230"/>
      <c r="S181" s="230"/>
      <c r="T181" s="231"/>
      <c r="AT181" s="227" t="s">
        <v>169</v>
      </c>
      <c r="AU181" s="227" t="s">
        <v>85</v>
      </c>
      <c r="AV181" s="14" t="s">
        <v>85</v>
      </c>
      <c r="AW181" s="14" t="s">
        <v>32</v>
      </c>
      <c r="AX181" s="14" t="s">
        <v>76</v>
      </c>
      <c r="AY181" s="227" t="s">
        <v>163</v>
      </c>
    </row>
    <row r="182" spans="1:65" s="14" customFormat="1" ht="11.25">
      <c r="B182" s="217"/>
      <c r="C182" s="218"/>
      <c r="D182" s="208" t="s">
        <v>169</v>
      </c>
      <c r="E182" s="219" t="s">
        <v>1</v>
      </c>
      <c r="F182" s="220" t="s">
        <v>619</v>
      </c>
      <c r="G182" s="218"/>
      <c r="H182" s="221">
        <v>18.309999999999999</v>
      </c>
      <c r="I182" s="222"/>
      <c r="J182" s="218"/>
      <c r="K182" s="218"/>
      <c r="L182" s="223"/>
      <c r="M182" s="229"/>
      <c r="N182" s="230"/>
      <c r="O182" s="230"/>
      <c r="P182" s="230"/>
      <c r="Q182" s="230"/>
      <c r="R182" s="230"/>
      <c r="S182" s="230"/>
      <c r="T182" s="231"/>
      <c r="AT182" s="227" t="s">
        <v>169</v>
      </c>
      <c r="AU182" s="227" t="s">
        <v>85</v>
      </c>
      <c r="AV182" s="14" t="s">
        <v>85</v>
      </c>
      <c r="AW182" s="14" t="s">
        <v>32</v>
      </c>
      <c r="AX182" s="14" t="s">
        <v>76</v>
      </c>
      <c r="AY182" s="227" t="s">
        <v>163</v>
      </c>
    </row>
    <row r="183" spans="1:65" s="14" customFormat="1" ht="11.25">
      <c r="B183" s="217"/>
      <c r="C183" s="218"/>
      <c r="D183" s="208" t="s">
        <v>169</v>
      </c>
      <c r="E183" s="219" t="s">
        <v>1</v>
      </c>
      <c r="F183" s="220" t="s">
        <v>620</v>
      </c>
      <c r="G183" s="218"/>
      <c r="H183" s="221">
        <v>22.14</v>
      </c>
      <c r="I183" s="222"/>
      <c r="J183" s="218"/>
      <c r="K183" s="218"/>
      <c r="L183" s="223"/>
      <c r="M183" s="229"/>
      <c r="N183" s="230"/>
      <c r="O183" s="230"/>
      <c r="P183" s="230"/>
      <c r="Q183" s="230"/>
      <c r="R183" s="230"/>
      <c r="S183" s="230"/>
      <c r="T183" s="231"/>
      <c r="AT183" s="227" t="s">
        <v>169</v>
      </c>
      <c r="AU183" s="227" t="s">
        <v>85</v>
      </c>
      <c r="AV183" s="14" t="s">
        <v>85</v>
      </c>
      <c r="AW183" s="14" t="s">
        <v>32</v>
      </c>
      <c r="AX183" s="14" t="s">
        <v>76</v>
      </c>
      <c r="AY183" s="227" t="s">
        <v>163</v>
      </c>
    </row>
    <row r="184" spans="1:65" s="14" customFormat="1" ht="11.25">
      <c r="B184" s="217"/>
      <c r="C184" s="218"/>
      <c r="D184" s="208" t="s">
        <v>169</v>
      </c>
      <c r="E184" s="219" t="s">
        <v>1</v>
      </c>
      <c r="F184" s="220" t="s">
        <v>621</v>
      </c>
      <c r="G184" s="218"/>
      <c r="H184" s="221">
        <v>24.72</v>
      </c>
      <c r="I184" s="222"/>
      <c r="J184" s="218"/>
      <c r="K184" s="218"/>
      <c r="L184" s="223"/>
      <c r="M184" s="229"/>
      <c r="N184" s="230"/>
      <c r="O184" s="230"/>
      <c r="P184" s="230"/>
      <c r="Q184" s="230"/>
      <c r="R184" s="230"/>
      <c r="S184" s="230"/>
      <c r="T184" s="231"/>
      <c r="AT184" s="227" t="s">
        <v>169</v>
      </c>
      <c r="AU184" s="227" t="s">
        <v>85</v>
      </c>
      <c r="AV184" s="14" t="s">
        <v>85</v>
      </c>
      <c r="AW184" s="14" t="s">
        <v>32</v>
      </c>
      <c r="AX184" s="14" t="s">
        <v>76</v>
      </c>
      <c r="AY184" s="227" t="s">
        <v>163</v>
      </c>
    </row>
    <row r="185" spans="1:65" s="14" customFormat="1" ht="11.25">
      <c r="B185" s="217"/>
      <c r="C185" s="218"/>
      <c r="D185" s="208" t="s">
        <v>169</v>
      </c>
      <c r="E185" s="219" t="s">
        <v>1</v>
      </c>
      <c r="F185" s="220" t="s">
        <v>622</v>
      </c>
      <c r="G185" s="218"/>
      <c r="H185" s="221">
        <v>24.17</v>
      </c>
      <c r="I185" s="222"/>
      <c r="J185" s="218"/>
      <c r="K185" s="218"/>
      <c r="L185" s="223"/>
      <c r="M185" s="229"/>
      <c r="N185" s="230"/>
      <c r="O185" s="230"/>
      <c r="P185" s="230"/>
      <c r="Q185" s="230"/>
      <c r="R185" s="230"/>
      <c r="S185" s="230"/>
      <c r="T185" s="231"/>
      <c r="AT185" s="227" t="s">
        <v>169</v>
      </c>
      <c r="AU185" s="227" t="s">
        <v>85</v>
      </c>
      <c r="AV185" s="14" t="s">
        <v>85</v>
      </c>
      <c r="AW185" s="14" t="s">
        <v>32</v>
      </c>
      <c r="AX185" s="14" t="s">
        <v>76</v>
      </c>
      <c r="AY185" s="227" t="s">
        <v>163</v>
      </c>
    </row>
    <row r="186" spans="1:65" s="14" customFormat="1" ht="11.25">
      <c r="B186" s="217"/>
      <c r="C186" s="218"/>
      <c r="D186" s="208" t="s">
        <v>169</v>
      </c>
      <c r="E186" s="219" t="s">
        <v>1</v>
      </c>
      <c r="F186" s="220" t="s">
        <v>623</v>
      </c>
      <c r="G186" s="218"/>
      <c r="H186" s="221">
        <v>23.51</v>
      </c>
      <c r="I186" s="222"/>
      <c r="J186" s="218"/>
      <c r="K186" s="218"/>
      <c r="L186" s="223"/>
      <c r="M186" s="229"/>
      <c r="N186" s="230"/>
      <c r="O186" s="230"/>
      <c r="P186" s="230"/>
      <c r="Q186" s="230"/>
      <c r="R186" s="230"/>
      <c r="S186" s="230"/>
      <c r="T186" s="231"/>
      <c r="AT186" s="227" t="s">
        <v>169</v>
      </c>
      <c r="AU186" s="227" t="s">
        <v>85</v>
      </c>
      <c r="AV186" s="14" t="s">
        <v>85</v>
      </c>
      <c r="AW186" s="14" t="s">
        <v>32</v>
      </c>
      <c r="AX186" s="14" t="s">
        <v>76</v>
      </c>
      <c r="AY186" s="227" t="s">
        <v>163</v>
      </c>
    </row>
    <row r="187" spans="1:65" s="14" customFormat="1" ht="11.25">
      <c r="B187" s="217"/>
      <c r="C187" s="218"/>
      <c r="D187" s="208" t="s">
        <v>169</v>
      </c>
      <c r="E187" s="219" t="s">
        <v>1</v>
      </c>
      <c r="F187" s="220" t="s">
        <v>624</v>
      </c>
      <c r="G187" s="218"/>
      <c r="H187" s="221">
        <v>23.68</v>
      </c>
      <c r="I187" s="222"/>
      <c r="J187" s="218"/>
      <c r="K187" s="218"/>
      <c r="L187" s="223"/>
      <c r="M187" s="229"/>
      <c r="N187" s="230"/>
      <c r="O187" s="230"/>
      <c r="P187" s="230"/>
      <c r="Q187" s="230"/>
      <c r="R187" s="230"/>
      <c r="S187" s="230"/>
      <c r="T187" s="231"/>
      <c r="AT187" s="227" t="s">
        <v>169</v>
      </c>
      <c r="AU187" s="227" t="s">
        <v>85</v>
      </c>
      <c r="AV187" s="14" t="s">
        <v>85</v>
      </c>
      <c r="AW187" s="14" t="s">
        <v>32</v>
      </c>
      <c r="AX187" s="14" t="s">
        <v>76</v>
      </c>
      <c r="AY187" s="227" t="s">
        <v>163</v>
      </c>
    </row>
    <row r="188" spans="1:65" s="14" customFormat="1" ht="11.25">
      <c r="B188" s="217"/>
      <c r="C188" s="218"/>
      <c r="D188" s="208" t="s">
        <v>169</v>
      </c>
      <c r="E188" s="219" t="s">
        <v>1</v>
      </c>
      <c r="F188" s="220" t="s">
        <v>625</v>
      </c>
      <c r="G188" s="218"/>
      <c r="H188" s="221">
        <v>21.75</v>
      </c>
      <c r="I188" s="222"/>
      <c r="J188" s="218"/>
      <c r="K188" s="218"/>
      <c r="L188" s="223"/>
      <c r="M188" s="229"/>
      <c r="N188" s="230"/>
      <c r="O188" s="230"/>
      <c r="P188" s="230"/>
      <c r="Q188" s="230"/>
      <c r="R188" s="230"/>
      <c r="S188" s="230"/>
      <c r="T188" s="231"/>
      <c r="AT188" s="227" t="s">
        <v>169</v>
      </c>
      <c r="AU188" s="227" t="s">
        <v>85</v>
      </c>
      <c r="AV188" s="14" t="s">
        <v>85</v>
      </c>
      <c r="AW188" s="14" t="s">
        <v>32</v>
      </c>
      <c r="AX188" s="14" t="s">
        <v>76</v>
      </c>
      <c r="AY188" s="227" t="s">
        <v>163</v>
      </c>
    </row>
    <row r="189" spans="1:65" s="14" customFormat="1" ht="11.25">
      <c r="B189" s="217"/>
      <c r="C189" s="218"/>
      <c r="D189" s="208" t="s">
        <v>169</v>
      </c>
      <c r="E189" s="219" t="s">
        <v>1</v>
      </c>
      <c r="F189" s="220" t="s">
        <v>626</v>
      </c>
      <c r="G189" s="218"/>
      <c r="H189" s="221">
        <v>23.02</v>
      </c>
      <c r="I189" s="222"/>
      <c r="J189" s="218"/>
      <c r="K189" s="218"/>
      <c r="L189" s="223"/>
      <c r="M189" s="229"/>
      <c r="N189" s="230"/>
      <c r="O189" s="230"/>
      <c r="P189" s="230"/>
      <c r="Q189" s="230"/>
      <c r="R189" s="230"/>
      <c r="S189" s="230"/>
      <c r="T189" s="231"/>
      <c r="AT189" s="227" t="s">
        <v>169</v>
      </c>
      <c r="AU189" s="227" t="s">
        <v>85</v>
      </c>
      <c r="AV189" s="14" t="s">
        <v>85</v>
      </c>
      <c r="AW189" s="14" t="s">
        <v>32</v>
      </c>
      <c r="AX189" s="14" t="s">
        <v>76</v>
      </c>
      <c r="AY189" s="227" t="s">
        <v>163</v>
      </c>
    </row>
    <row r="190" spans="1:65" s="15" customFormat="1" ht="11.25">
      <c r="B190" s="232"/>
      <c r="C190" s="233"/>
      <c r="D190" s="208" t="s">
        <v>169</v>
      </c>
      <c r="E190" s="234" t="s">
        <v>178</v>
      </c>
      <c r="F190" s="235" t="s">
        <v>196</v>
      </c>
      <c r="G190" s="233"/>
      <c r="H190" s="236">
        <v>546.22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169</v>
      </c>
      <c r="AU190" s="242" t="s">
        <v>85</v>
      </c>
      <c r="AV190" s="15" t="s">
        <v>111</v>
      </c>
      <c r="AW190" s="15" t="s">
        <v>32</v>
      </c>
      <c r="AX190" s="15" t="s">
        <v>83</v>
      </c>
      <c r="AY190" s="242" t="s">
        <v>163</v>
      </c>
    </row>
    <row r="191" spans="1:65" s="2" customFormat="1" ht="21.75" customHeight="1">
      <c r="A191" s="35"/>
      <c r="B191" s="36"/>
      <c r="C191" s="193" t="s">
        <v>119</v>
      </c>
      <c r="D191" s="193" t="s">
        <v>165</v>
      </c>
      <c r="E191" s="194" t="s">
        <v>245</v>
      </c>
      <c r="F191" s="195" t="s">
        <v>246</v>
      </c>
      <c r="G191" s="196" t="s">
        <v>211</v>
      </c>
      <c r="H191" s="197">
        <v>546.22</v>
      </c>
      <c r="I191" s="198"/>
      <c r="J191" s="199">
        <f>ROUND(I191*H191,2)</f>
        <v>0</v>
      </c>
      <c r="K191" s="195" t="s">
        <v>212</v>
      </c>
      <c r="L191" s="40"/>
      <c r="M191" s="200" t="s">
        <v>1</v>
      </c>
      <c r="N191" s="201" t="s">
        <v>43</v>
      </c>
      <c r="O191" s="73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4" t="s">
        <v>111</v>
      </c>
      <c r="AT191" s="204" t="s">
        <v>165</v>
      </c>
      <c r="AU191" s="204" t="s">
        <v>85</v>
      </c>
      <c r="AY191" s="18" t="s">
        <v>163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8" t="s">
        <v>111</v>
      </c>
      <c r="BK191" s="205">
        <f>ROUND(I191*H191,2)</f>
        <v>0</v>
      </c>
      <c r="BL191" s="18" t="s">
        <v>111</v>
      </c>
      <c r="BM191" s="204" t="s">
        <v>247</v>
      </c>
    </row>
    <row r="192" spans="1:65" s="14" customFormat="1" ht="11.25">
      <c r="B192" s="217"/>
      <c r="C192" s="218"/>
      <c r="D192" s="208" t="s">
        <v>169</v>
      </c>
      <c r="E192" s="219" t="s">
        <v>1</v>
      </c>
      <c r="F192" s="220" t="s">
        <v>178</v>
      </c>
      <c r="G192" s="218"/>
      <c r="H192" s="221">
        <v>546.22</v>
      </c>
      <c r="I192" s="222"/>
      <c r="J192" s="218"/>
      <c r="K192" s="218"/>
      <c r="L192" s="223"/>
      <c r="M192" s="229"/>
      <c r="N192" s="230"/>
      <c r="O192" s="230"/>
      <c r="P192" s="230"/>
      <c r="Q192" s="230"/>
      <c r="R192" s="230"/>
      <c r="S192" s="230"/>
      <c r="T192" s="231"/>
      <c r="AT192" s="227" t="s">
        <v>169</v>
      </c>
      <c r="AU192" s="227" t="s">
        <v>85</v>
      </c>
      <c r="AV192" s="14" t="s">
        <v>85</v>
      </c>
      <c r="AW192" s="14" t="s">
        <v>32</v>
      </c>
      <c r="AX192" s="14" t="s">
        <v>83</v>
      </c>
      <c r="AY192" s="227" t="s">
        <v>163</v>
      </c>
    </row>
    <row r="193" spans="1:65" s="2" customFormat="1" ht="37.9" customHeight="1">
      <c r="A193" s="35"/>
      <c r="B193" s="36"/>
      <c r="C193" s="193" t="s">
        <v>244</v>
      </c>
      <c r="D193" s="193" t="s">
        <v>165</v>
      </c>
      <c r="E193" s="194" t="s">
        <v>249</v>
      </c>
      <c r="F193" s="195" t="s">
        <v>250</v>
      </c>
      <c r="G193" s="196" t="s">
        <v>229</v>
      </c>
      <c r="H193" s="197">
        <v>159.88999999999999</v>
      </c>
      <c r="I193" s="198"/>
      <c r="J193" s="199">
        <f>ROUND(I193*H193,2)</f>
        <v>0</v>
      </c>
      <c r="K193" s="195" t="s">
        <v>212</v>
      </c>
      <c r="L193" s="40"/>
      <c r="M193" s="200" t="s">
        <v>1</v>
      </c>
      <c r="N193" s="201" t="s">
        <v>43</v>
      </c>
      <c r="O193" s="73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4" t="s">
        <v>111</v>
      </c>
      <c r="AT193" s="204" t="s">
        <v>165</v>
      </c>
      <c r="AU193" s="204" t="s">
        <v>85</v>
      </c>
      <c r="AY193" s="18" t="s">
        <v>163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8" t="s">
        <v>111</v>
      </c>
      <c r="BK193" s="205">
        <f>ROUND(I193*H193,2)</f>
        <v>0</v>
      </c>
      <c r="BL193" s="18" t="s">
        <v>111</v>
      </c>
      <c r="BM193" s="204" t="s">
        <v>627</v>
      </c>
    </row>
    <row r="194" spans="1:65" s="13" customFormat="1" ht="11.25">
      <c r="B194" s="206"/>
      <c r="C194" s="207"/>
      <c r="D194" s="208" t="s">
        <v>169</v>
      </c>
      <c r="E194" s="209" t="s">
        <v>1</v>
      </c>
      <c r="F194" s="210" t="s">
        <v>252</v>
      </c>
      <c r="G194" s="207"/>
      <c r="H194" s="209" t="s">
        <v>1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169</v>
      </c>
      <c r="AU194" s="216" t="s">
        <v>85</v>
      </c>
      <c r="AV194" s="13" t="s">
        <v>83</v>
      </c>
      <c r="AW194" s="13" t="s">
        <v>32</v>
      </c>
      <c r="AX194" s="13" t="s">
        <v>76</v>
      </c>
      <c r="AY194" s="216" t="s">
        <v>163</v>
      </c>
    </row>
    <row r="195" spans="1:65" s="14" customFormat="1" ht="11.25">
      <c r="B195" s="217"/>
      <c r="C195" s="218"/>
      <c r="D195" s="208" t="s">
        <v>169</v>
      </c>
      <c r="E195" s="219" t="s">
        <v>1</v>
      </c>
      <c r="F195" s="220" t="s">
        <v>192</v>
      </c>
      <c r="G195" s="218"/>
      <c r="H195" s="221">
        <v>159.88999999999999</v>
      </c>
      <c r="I195" s="222"/>
      <c r="J195" s="218"/>
      <c r="K195" s="218"/>
      <c r="L195" s="223"/>
      <c r="M195" s="229"/>
      <c r="N195" s="230"/>
      <c r="O195" s="230"/>
      <c r="P195" s="230"/>
      <c r="Q195" s="230"/>
      <c r="R195" s="230"/>
      <c r="S195" s="230"/>
      <c r="T195" s="231"/>
      <c r="AT195" s="227" t="s">
        <v>169</v>
      </c>
      <c r="AU195" s="227" t="s">
        <v>85</v>
      </c>
      <c r="AV195" s="14" t="s">
        <v>85</v>
      </c>
      <c r="AW195" s="14" t="s">
        <v>32</v>
      </c>
      <c r="AX195" s="14" t="s">
        <v>83</v>
      </c>
      <c r="AY195" s="227" t="s">
        <v>163</v>
      </c>
    </row>
    <row r="196" spans="1:65" s="2" customFormat="1" ht="37.9" customHeight="1">
      <c r="A196" s="35"/>
      <c r="B196" s="36"/>
      <c r="C196" s="193" t="s">
        <v>248</v>
      </c>
      <c r="D196" s="193" t="s">
        <v>165</v>
      </c>
      <c r="E196" s="194" t="s">
        <v>254</v>
      </c>
      <c r="F196" s="195" t="s">
        <v>255</v>
      </c>
      <c r="G196" s="196" t="s">
        <v>229</v>
      </c>
      <c r="H196" s="197">
        <v>146.5</v>
      </c>
      <c r="I196" s="198"/>
      <c r="J196" s="199">
        <f>ROUND(I196*H196,2)</f>
        <v>0</v>
      </c>
      <c r="K196" s="195" t="s">
        <v>212</v>
      </c>
      <c r="L196" s="40"/>
      <c r="M196" s="200" t="s">
        <v>1</v>
      </c>
      <c r="N196" s="201" t="s">
        <v>43</v>
      </c>
      <c r="O196" s="73"/>
      <c r="P196" s="202">
        <f>O196*H196</f>
        <v>0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4" t="s">
        <v>111</v>
      </c>
      <c r="AT196" s="204" t="s">
        <v>165</v>
      </c>
      <c r="AU196" s="204" t="s">
        <v>85</v>
      </c>
      <c r="AY196" s="18" t="s">
        <v>163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8" t="s">
        <v>111</v>
      </c>
      <c r="BK196" s="205">
        <f>ROUND(I196*H196,2)</f>
        <v>0</v>
      </c>
      <c r="BL196" s="18" t="s">
        <v>111</v>
      </c>
      <c r="BM196" s="204" t="s">
        <v>628</v>
      </c>
    </row>
    <row r="197" spans="1:65" s="13" customFormat="1" ht="11.25">
      <c r="B197" s="206"/>
      <c r="C197" s="207"/>
      <c r="D197" s="208" t="s">
        <v>169</v>
      </c>
      <c r="E197" s="209" t="s">
        <v>1</v>
      </c>
      <c r="F197" s="210" t="s">
        <v>220</v>
      </c>
      <c r="G197" s="207"/>
      <c r="H197" s="209" t="s">
        <v>1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169</v>
      </c>
      <c r="AU197" s="216" t="s">
        <v>85</v>
      </c>
      <c r="AV197" s="13" t="s">
        <v>83</v>
      </c>
      <c r="AW197" s="13" t="s">
        <v>32</v>
      </c>
      <c r="AX197" s="13" t="s">
        <v>76</v>
      </c>
      <c r="AY197" s="216" t="s">
        <v>163</v>
      </c>
    </row>
    <row r="198" spans="1:65" s="14" customFormat="1" ht="11.25">
      <c r="B198" s="217"/>
      <c r="C198" s="218"/>
      <c r="D198" s="208" t="s">
        <v>169</v>
      </c>
      <c r="E198" s="219" t="s">
        <v>1</v>
      </c>
      <c r="F198" s="220" t="s">
        <v>629</v>
      </c>
      <c r="G198" s="218"/>
      <c r="H198" s="221">
        <v>102.55</v>
      </c>
      <c r="I198" s="222"/>
      <c r="J198" s="218"/>
      <c r="K198" s="218"/>
      <c r="L198" s="223"/>
      <c r="M198" s="229"/>
      <c r="N198" s="230"/>
      <c r="O198" s="230"/>
      <c r="P198" s="230"/>
      <c r="Q198" s="230"/>
      <c r="R198" s="230"/>
      <c r="S198" s="230"/>
      <c r="T198" s="231"/>
      <c r="AT198" s="227" t="s">
        <v>169</v>
      </c>
      <c r="AU198" s="227" t="s">
        <v>85</v>
      </c>
      <c r="AV198" s="14" t="s">
        <v>85</v>
      </c>
      <c r="AW198" s="14" t="s">
        <v>32</v>
      </c>
      <c r="AX198" s="14" t="s">
        <v>76</v>
      </c>
      <c r="AY198" s="227" t="s">
        <v>163</v>
      </c>
    </row>
    <row r="199" spans="1:65" s="14" customFormat="1" ht="11.25">
      <c r="B199" s="217"/>
      <c r="C199" s="218"/>
      <c r="D199" s="208" t="s">
        <v>169</v>
      </c>
      <c r="E199" s="219" t="s">
        <v>1</v>
      </c>
      <c r="F199" s="220" t="s">
        <v>630</v>
      </c>
      <c r="G199" s="218"/>
      <c r="H199" s="221">
        <v>43.95</v>
      </c>
      <c r="I199" s="222"/>
      <c r="J199" s="218"/>
      <c r="K199" s="218"/>
      <c r="L199" s="223"/>
      <c r="M199" s="229"/>
      <c r="N199" s="230"/>
      <c r="O199" s="230"/>
      <c r="P199" s="230"/>
      <c r="Q199" s="230"/>
      <c r="R199" s="230"/>
      <c r="S199" s="230"/>
      <c r="T199" s="231"/>
      <c r="AT199" s="227" t="s">
        <v>169</v>
      </c>
      <c r="AU199" s="227" t="s">
        <v>85</v>
      </c>
      <c r="AV199" s="14" t="s">
        <v>85</v>
      </c>
      <c r="AW199" s="14" t="s">
        <v>32</v>
      </c>
      <c r="AX199" s="14" t="s">
        <v>76</v>
      </c>
      <c r="AY199" s="227" t="s">
        <v>163</v>
      </c>
    </row>
    <row r="200" spans="1:65" s="15" customFormat="1" ht="11.25">
      <c r="B200" s="232"/>
      <c r="C200" s="233"/>
      <c r="D200" s="208" t="s">
        <v>169</v>
      </c>
      <c r="E200" s="234" t="s">
        <v>1</v>
      </c>
      <c r="F200" s="235" t="s">
        <v>196</v>
      </c>
      <c r="G200" s="233"/>
      <c r="H200" s="236">
        <v>146.5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169</v>
      </c>
      <c r="AU200" s="242" t="s">
        <v>85</v>
      </c>
      <c r="AV200" s="15" t="s">
        <v>111</v>
      </c>
      <c r="AW200" s="15" t="s">
        <v>32</v>
      </c>
      <c r="AX200" s="15" t="s">
        <v>83</v>
      </c>
      <c r="AY200" s="242" t="s">
        <v>163</v>
      </c>
    </row>
    <row r="201" spans="1:65" s="2" customFormat="1" ht="37.9" customHeight="1">
      <c r="A201" s="35"/>
      <c r="B201" s="36"/>
      <c r="C201" s="193" t="s">
        <v>253</v>
      </c>
      <c r="D201" s="193" t="s">
        <v>165</v>
      </c>
      <c r="E201" s="194" t="s">
        <v>260</v>
      </c>
      <c r="F201" s="195" t="s">
        <v>261</v>
      </c>
      <c r="G201" s="196" t="s">
        <v>229</v>
      </c>
      <c r="H201" s="197">
        <v>159.88999999999999</v>
      </c>
      <c r="I201" s="198"/>
      <c r="J201" s="199">
        <f>ROUND(I201*H201,2)</f>
        <v>0</v>
      </c>
      <c r="K201" s="195" t="s">
        <v>212</v>
      </c>
      <c r="L201" s="40"/>
      <c r="M201" s="200" t="s">
        <v>1</v>
      </c>
      <c r="N201" s="201" t="s">
        <v>43</v>
      </c>
      <c r="O201" s="73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4" t="s">
        <v>111</v>
      </c>
      <c r="AT201" s="204" t="s">
        <v>165</v>
      </c>
      <c r="AU201" s="204" t="s">
        <v>85</v>
      </c>
      <c r="AY201" s="18" t="s">
        <v>163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8" t="s">
        <v>111</v>
      </c>
      <c r="BK201" s="205">
        <f>ROUND(I201*H201,2)</f>
        <v>0</v>
      </c>
      <c r="BL201" s="18" t="s">
        <v>111</v>
      </c>
      <c r="BM201" s="204" t="s">
        <v>262</v>
      </c>
    </row>
    <row r="202" spans="1:65" s="13" customFormat="1" ht="11.25">
      <c r="B202" s="206"/>
      <c r="C202" s="207"/>
      <c r="D202" s="208" t="s">
        <v>169</v>
      </c>
      <c r="E202" s="209" t="s">
        <v>1</v>
      </c>
      <c r="F202" s="210" t="s">
        <v>220</v>
      </c>
      <c r="G202" s="207"/>
      <c r="H202" s="209" t="s">
        <v>1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169</v>
      </c>
      <c r="AU202" s="216" t="s">
        <v>85</v>
      </c>
      <c r="AV202" s="13" t="s">
        <v>83</v>
      </c>
      <c r="AW202" s="13" t="s">
        <v>32</v>
      </c>
      <c r="AX202" s="13" t="s">
        <v>76</v>
      </c>
      <c r="AY202" s="216" t="s">
        <v>163</v>
      </c>
    </row>
    <row r="203" spans="1:65" s="13" customFormat="1" ht="11.25">
      <c r="B203" s="206"/>
      <c r="C203" s="207"/>
      <c r="D203" s="208" t="s">
        <v>169</v>
      </c>
      <c r="E203" s="209" t="s">
        <v>1</v>
      </c>
      <c r="F203" s="210" t="s">
        <v>263</v>
      </c>
      <c r="G203" s="207"/>
      <c r="H203" s="209" t="s">
        <v>1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169</v>
      </c>
      <c r="AU203" s="216" t="s">
        <v>85</v>
      </c>
      <c r="AV203" s="13" t="s">
        <v>83</v>
      </c>
      <c r="AW203" s="13" t="s">
        <v>32</v>
      </c>
      <c r="AX203" s="13" t="s">
        <v>76</v>
      </c>
      <c r="AY203" s="216" t="s">
        <v>163</v>
      </c>
    </row>
    <row r="204" spans="1:65" s="13" customFormat="1" ht="11.25">
      <c r="B204" s="206"/>
      <c r="C204" s="207"/>
      <c r="D204" s="208" t="s">
        <v>169</v>
      </c>
      <c r="E204" s="209" t="s">
        <v>1</v>
      </c>
      <c r="F204" s="210" t="s">
        <v>264</v>
      </c>
      <c r="G204" s="207"/>
      <c r="H204" s="209" t="s">
        <v>1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169</v>
      </c>
      <c r="AU204" s="216" t="s">
        <v>85</v>
      </c>
      <c r="AV204" s="13" t="s">
        <v>83</v>
      </c>
      <c r="AW204" s="13" t="s">
        <v>32</v>
      </c>
      <c r="AX204" s="13" t="s">
        <v>76</v>
      </c>
      <c r="AY204" s="216" t="s">
        <v>163</v>
      </c>
    </row>
    <row r="205" spans="1:65" s="14" customFormat="1" ht="11.25">
      <c r="B205" s="217"/>
      <c r="C205" s="218"/>
      <c r="D205" s="208" t="s">
        <v>169</v>
      </c>
      <c r="E205" s="219" t="s">
        <v>1</v>
      </c>
      <c r="F205" s="220" t="s">
        <v>631</v>
      </c>
      <c r="G205" s="218"/>
      <c r="H205" s="221">
        <v>1.92</v>
      </c>
      <c r="I205" s="222"/>
      <c r="J205" s="218"/>
      <c r="K205" s="218"/>
      <c r="L205" s="223"/>
      <c r="M205" s="229"/>
      <c r="N205" s="230"/>
      <c r="O205" s="230"/>
      <c r="P205" s="230"/>
      <c r="Q205" s="230"/>
      <c r="R205" s="230"/>
      <c r="S205" s="230"/>
      <c r="T205" s="231"/>
      <c r="AT205" s="227" t="s">
        <v>169</v>
      </c>
      <c r="AU205" s="227" t="s">
        <v>85</v>
      </c>
      <c r="AV205" s="14" t="s">
        <v>85</v>
      </c>
      <c r="AW205" s="14" t="s">
        <v>32</v>
      </c>
      <c r="AX205" s="14" t="s">
        <v>76</v>
      </c>
      <c r="AY205" s="227" t="s">
        <v>163</v>
      </c>
    </row>
    <row r="206" spans="1:65" s="14" customFormat="1" ht="11.25">
      <c r="B206" s="217"/>
      <c r="C206" s="218"/>
      <c r="D206" s="208" t="s">
        <v>169</v>
      </c>
      <c r="E206" s="219" t="s">
        <v>1</v>
      </c>
      <c r="F206" s="220" t="s">
        <v>632</v>
      </c>
      <c r="G206" s="218"/>
      <c r="H206" s="221">
        <v>15.66</v>
      </c>
      <c r="I206" s="222"/>
      <c r="J206" s="218"/>
      <c r="K206" s="218"/>
      <c r="L206" s="223"/>
      <c r="M206" s="229"/>
      <c r="N206" s="230"/>
      <c r="O206" s="230"/>
      <c r="P206" s="230"/>
      <c r="Q206" s="230"/>
      <c r="R206" s="230"/>
      <c r="S206" s="230"/>
      <c r="T206" s="231"/>
      <c r="AT206" s="227" t="s">
        <v>169</v>
      </c>
      <c r="AU206" s="227" t="s">
        <v>85</v>
      </c>
      <c r="AV206" s="14" t="s">
        <v>85</v>
      </c>
      <c r="AW206" s="14" t="s">
        <v>32</v>
      </c>
      <c r="AX206" s="14" t="s">
        <v>76</v>
      </c>
      <c r="AY206" s="227" t="s">
        <v>163</v>
      </c>
    </row>
    <row r="207" spans="1:65" s="16" customFormat="1" ht="11.25">
      <c r="B207" s="243"/>
      <c r="C207" s="244"/>
      <c r="D207" s="208" t="s">
        <v>169</v>
      </c>
      <c r="E207" s="245" t="s">
        <v>171</v>
      </c>
      <c r="F207" s="246" t="s">
        <v>267</v>
      </c>
      <c r="G207" s="244"/>
      <c r="H207" s="247">
        <v>17.579999999999998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169</v>
      </c>
      <c r="AU207" s="253" t="s">
        <v>85</v>
      </c>
      <c r="AV207" s="16" t="s">
        <v>97</v>
      </c>
      <c r="AW207" s="16" t="s">
        <v>32</v>
      </c>
      <c r="AX207" s="16" t="s">
        <v>76</v>
      </c>
      <c r="AY207" s="253" t="s">
        <v>163</v>
      </c>
    </row>
    <row r="208" spans="1:65" s="13" customFormat="1" ht="11.25">
      <c r="B208" s="206"/>
      <c r="C208" s="207"/>
      <c r="D208" s="208" t="s">
        <v>169</v>
      </c>
      <c r="E208" s="209" t="s">
        <v>1</v>
      </c>
      <c r="F208" s="210" t="s">
        <v>268</v>
      </c>
      <c r="G208" s="207"/>
      <c r="H208" s="209" t="s">
        <v>1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169</v>
      </c>
      <c r="AU208" s="216" t="s">
        <v>85</v>
      </c>
      <c r="AV208" s="13" t="s">
        <v>83</v>
      </c>
      <c r="AW208" s="13" t="s">
        <v>32</v>
      </c>
      <c r="AX208" s="13" t="s">
        <v>76</v>
      </c>
      <c r="AY208" s="216" t="s">
        <v>163</v>
      </c>
    </row>
    <row r="209" spans="1:65" s="14" customFormat="1" ht="11.25">
      <c r="B209" s="217"/>
      <c r="C209" s="218"/>
      <c r="D209" s="208" t="s">
        <v>169</v>
      </c>
      <c r="E209" s="219" t="s">
        <v>1</v>
      </c>
      <c r="F209" s="220" t="s">
        <v>633</v>
      </c>
      <c r="G209" s="218"/>
      <c r="H209" s="221">
        <v>6.4</v>
      </c>
      <c r="I209" s="222"/>
      <c r="J209" s="218"/>
      <c r="K209" s="218"/>
      <c r="L209" s="223"/>
      <c r="M209" s="229"/>
      <c r="N209" s="230"/>
      <c r="O209" s="230"/>
      <c r="P209" s="230"/>
      <c r="Q209" s="230"/>
      <c r="R209" s="230"/>
      <c r="S209" s="230"/>
      <c r="T209" s="231"/>
      <c r="AT209" s="227" t="s">
        <v>169</v>
      </c>
      <c r="AU209" s="227" t="s">
        <v>85</v>
      </c>
      <c r="AV209" s="14" t="s">
        <v>85</v>
      </c>
      <c r="AW209" s="14" t="s">
        <v>32</v>
      </c>
      <c r="AX209" s="14" t="s">
        <v>76</v>
      </c>
      <c r="AY209" s="227" t="s">
        <v>163</v>
      </c>
    </row>
    <row r="210" spans="1:65" s="14" customFormat="1" ht="11.25">
      <c r="B210" s="217"/>
      <c r="C210" s="218"/>
      <c r="D210" s="208" t="s">
        <v>169</v>
      </c>
      <c r="E210" s="219" t="s">
        <v>1</v>
      </c>
      <c r="F210" s="220" t="s">
        <v>634</v>
      </c>
      <c r="G210" s="218"/>
      <c r="H210" s="221">
        <v>46.98</v>
      </c>
      <c r="I210" s="222"/>
      <c r="J210" s="218"/>
      <c r="K210" s="218"/>
      <c r="L210" s="223"/>
      <c r="M210" s="229"/>
      <c r="N210" s="230"/>
      <c r="O210" s="230"/>
      <c r="P210" s="230"/>
      <c r="Q210" s="230"/>
      <c r="R210" s="230"/>
      <c r="S210" s="230"/>
      <c r="T210" s="231"/>
      <c r="AT210" s="227" t="s">
        <v>169</v>
      </c>
      <c r="AU210" s="227" t="s">
        <v>85</v>
      </c>
      <c r="AV210" s="14" t="s">
        <v>85</v>
      </c>
      <c r="AW210" s="14" t="s">
        <v>32</v>
      </c>
      <c r="AX210" s="14" t="s">
        <v>76</v>
      </c>
      <c r="AY210" s="227" t="s">
        <v>163</v>
      </c>
    </row>
    <row r="211" spans="1:65" s="16" customFormat="1" ht="11.25">
      <c r="B211" s="243"/>
      <c r="C211" s="244"/>
      <c r="D211" s="208" t="s">
        <v>169</v>
      </c>
      <c r="E211" s="245" t="s">
        <v>173</v>
      </c>
      <c r="F211" s="246" t="s">
        <v>267</v>
      </c>
      <c r="G211" s="244"/>
      <c r="H211" s="247">
        <v>53.38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169</v>
      </c>
      <c r="AU211" s="253" t="s">
        <v>85</v>
      </c>
      <c r="AV211" s="16" t="s">
        <v>97</v>
      </c>
      <c r="AW211" s="16" t="s">
        <v>32</v>
      </c>
      <c r="AX211" s="16" t="s">
        <v>76</v>
      </c>
      <c r="AY211" s="253" t="s">
        <v>163</v>
      </c>
    </row>
    <row r="212" spans="1:65" s="13" customFormat="1" ht="11.25">
      <c r="B212" s="206"/>
      <c r="C212" s="207"/>
      <c r="D212" s="208" t="s">
        <v>169</v>
      </c>
      <c r="E212" s="209" t="s">
        <v>1</v>
      </c>
      <c r="F212" s="210" t="s">
        <v>635</v>
      </c>
      <c r="G212" s="207"/>
      <c r="H212" s="209" t="s">
        <v>1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169</v>
      </c>
      <c r="AU212" s="216" t="s">
        <v>85</v>
      </c>
      <c r="AV212" s="13" t="s">
        <v>83</v>
      </c>
      <c r="AW212" s="13" t="s">
        <v>32</v>
      </c>
      <c r="AX212" s="13" t="s">
        <v>76</v>
      </c>
      <c r="AY212" s="216" t="s">
        <v>163</v>
      </c>
    </row>
    <row r="213" spans="1:65" s="14" customFormat="1" ht="11.25">
      <c r="B213" s="217"/>
      <c r="C213" s="218"/>
      <c r="D213" s="208" t="s">
        <v>169</v>
      </c>
      <c r="E213" s="219" t="s">
        <v>1</v>
      </c>
      <c r="F213" s="220" t="s">
        <v>636</v>
      </c>
      <c r="G213" s="218"/>
      <c r="H213" s="221">
        <v>4.0439999999999996</v>
      </c>
      <c r="I213" s="222"/>
      <c r="J213" s="218"/>
      <c r="K213" s="218"/>
      <c r="L213" s="223"/>
      <c r="M213" s="229"/>
      <c r="N213" s="230"/>
      <c r="O213" s="230"/>
      <c r="P213" s="230"/>
      <c r="Q213" s="230"/>
      <c r="R213" s="230"/>
      <c r="S213" s="230"/>
      <c r="T213" s="231"/>
      <c r="AT213" s="227" t="s">
        <v>169</v>
      </c>
      <c r="AU213" s="227" t="s">
        <v>85</v>
      </c>
      <c r="AV213" s="14" t="s">
        <v>85</v>
      </c>
      <c r="AW213" s="14" t="s">
        <v>32</v>
      </c>
      <c r="AX213" s="14" t="s">
        <v>76</v>
      </c>
      <c r="AY213" s="227" t="s">
        <v>163</v>
      </c>
    </row>
    <row r="214" spans="1:65" s="14" customFormat="1" ht="11.25">
      <c r="B214" s="217"/>
      <c r="C214" s="218"/>
      <c r="D214" s="208" t="s">
        <v>169</v>
      </c>
      <c r="E214" s="219" t="s">
        <v>568</v>
      </c>
      <c r="F214" s="220" t="s">
        <v>637</v>
      </c>
      <c r="G214" s="218"/>
      <c r="H214" s="221">
        <v>0.50900000000000001</v>
      </c>
      <c r="I214" s="222"/>
      <c r="J214" s="218"/>
      <c r="K214" s="218"/>
      <c r="L214" s="223"/>
      <c r="M214" s="229"/>
      <c r="N214" s="230"/>
      <c r="O214" s="230"/>
      <c r="P214" s="230"/>
      <c r="Q214" s="230"/>
      <c r="R214" s="230"/>
      <c r="S214" s="230"/>
      <c r="T214" s="231"/>
      <c r="AT214" s="227" t="s">
        <v>169</v>
      </c>
      <c r="AU214" s="227" t="s">
        <v>85</v>
      </c>
      <c r="AV214" s="14" t="s">
        <v>85</v>
      </c>
      <c r="AW214" s="14" t="s">
        <v>32</v>
      </c>
      <c r="AX214" s="14" t="s">
        <v>76</v>
      </c>
      <c r="AY214" s="227" t="s">
        <v>163</v>
      </c>
    </row>
    <row r="215" spans="1:65" s="16" customFormat="1" ht="11.25">
      <c r="B215" s="243"/>
      <c r="C215" s="244"/>
      <c r="D215" s="208" t="s">
        <v>169</v>
      </c>
      <c r="E215" s="245" t="s">
        <v>1</v>
      </c>
      <c r="F215" s="246" t="s">
        <v>267</v>
      </c>
      <c r="G215" s="244"/>
      <c r="H215" s="247">
        <v>4.5529999999999999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AT215" s="253" t="s">
        <v>169</v>
      </c>
      <c r="AU215" s="253" t="s">
        <v>85</v>
      </c>
      <c r="AV215" s="16" t="s">
        <v>97</v>
      </c>
      <c r="AW215" s="16" t="s">
        <v>32</v>
      </c>
      <c r="AX215" s="16" t="s">
        <v>76</v>
      </c>
      <c r="AY215" s="253" t="s">
        <v>163</v>
      </c>
    </row>
    <row r="216" spans="1:65" s="15" customFormat="1" ht="11.25">
      <c r="B216" s="232"/>
      <c r="C216" s="233"/>
      <c r="D216" s="208" t="s">
        <v>169</v>
      </c>
      <c r="E216" s="234" t="s">
        <v>195</v>
      </c>
      <c r="F216" s="235" t="s">
        <v>196</v>
      </c>
      <c r="G216" s="233"/>
      <c r="H216" s="236">
        <v>75.513000000000005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169</v>
      </c>
      <c r="AU216" s="242" t="s">
        <v>85</v>
      </c>
      <c r="AV216" s="15" t="s">
        <v>111</v>
      </c>
      <c r="AW216" s="15" t="s">
        <v>32</v>
      </c>
      <c r="AX216" s="15" t="s">
        <v>76</v>
      </c>
      <c r="AY216" s="242" t="s">
        <v>163</v>
      </c>
    </row>
    <row r="217" spans="1:65" s="14" customFormat="1" ht="11.25">
      <c r="B217" s="217"/>
      <c r="C217" s="218"/>
      <c r="D217" s="208" t="s">
        <v>169</v>
      </c>
      <c r="E217" s="219" t="s">
        <v>189</v>
      </c>
      <c r="F217" s="220" t="s">
        <v>274</v>
      </c>
      <c r="G217" s="218"/>
      <c r="H217" s="221">
        <v>84.376999999999995</v>
      </c>
      <c r="I217" s="222"/>
      <c r="J217" s="218"/>
      <c r="K217" s="218"/>
      <c r="L217" s="223"/>
      <c r="M217" s="229"/>
      <c r="N217" s="230"/>
      <c r="O217" s="230"/>
      <c r="P217" s="230"/>
      <c r="Q217" s="230"/>
      <c r="R217" s="230"/>
      <c r="S217" s="230"/>
      <c r="T217" s="231"/>
      <c r="AT217" s="227" t="s">
        <v>169</v>
      </c>
      <c r="AU217" s="227" t="s">
        <v>85</v>
      </c>
      <c r="AV217" s="14" t="s">
        <v>85</v>
      </c>
      <c r="AW217" s="14" t="s">
        <v>32</v>
      </c>
      <c r="AX217" s="14" t="s">
        <v>76</v>
      </c>
      <c r="AY217" s="227" t="s">
        <v>163</v>
      </c>
    </row>
    <row r="218" spans="1:65" s="14" customFormat="1" ht="11.25">
      <c r="B218" s="217"/>
      <c r="C218" s="218"/>
      <c r="D218" s="208" t="s">
        <v>169</v>
      </c>
      <c r="E218" s="219" t="s">
        <v>192</v>
      </c>
      <c r="F218" s="220" t="s">
        <v>199</v>
      </c>
      <c r="G218" s="218"/>
      <c r="H218" s="221">
        <v>159.88999999999999</v>
      </c>
      <c r="I218" s="222"/>
      <c r="J218" s="218"/>
      <c r="K218" s="218"/>
      <c r="L218" s="223"/>
      <c r="M218" s="229"/>
      <c r="N218" s="230"/>
      <c r="O218" s="230"/>
      <c r="P218" s="230"/>
      <c r="Q218" s="230"/>
      <c r="R218" s="230"/>
      <c r="S218" s="230"/>
      <c r="T218" s="231"/>
      <c r="AT218" s="227" t="s">
        <v>169</v>
      </c>
      <c r="AU218" s="227" t="s">
        <v>85</v>
      </c>
      <c r="AV218" s="14" t="s">
        <v>85</v>
      </c>
      <c r="AW218" s="14" t="s">
        <v>32</v>
      </c>
      <c r="AX218" s="14" t="s">
        <v>76</v>
      </c>
      <c r="AY218" s="227" t="s">
        <v>163</v>
      </c>
    </row>
    <row r="219" spans="1:65" s="14" customFormat="1" ht="22.5">
      <c r="B219" s="217"/>
      <c r="C219" s="218"/>
      <c r="D219" s="208" t="s">
        <v>169</v>
      </c>
      <c r="E219" s="219" t="s">
        <v>1</v>
      </c>
      <c r="F219" s="220" t="s">
        <v>275</v>
      </c>
      <c r="G219" s="218"/>
      <c r="H219" s="221">
        <v>159.88999999999999</v>
      </c>
      <c r="I219" s="222"/>
      <c r="J219" s="218"/>
      <c r="K219" s="218"/>
      <c r="L219" s="223"/>
      <c r="M219" s="229"/>
      <c r="N219" s="230"/>
      <c r="O219" s="230"/>
      <c r="P219" s="230"/>
      <c r="Q219" s="230"/>
      <c r="R219" s="230"/>
      <c r="S219" s="230"/>
      <c r="T219" s="231"/>
      <c r="AT219" s="227" t="s">
        <v>169</v>
      </c>
      <c r="AU219" s="227" t="s">
        <v>85</v>
      </c>
      <c r="AV219" s="14" t="s">
        <v>85</v>
      </c>
      <c r="AW219" s="14" t="s">
        <v>32</v>
      </c>
      <c r="AX219" s="14" t="s">
        <v>83</v>
      </c>
      <c r="AY219" s="227" t="s">
        <v>163</v>
      </c>
    </row>
    <row r="220" spans="1:65" s="2" customFormat="1" ht="37.9" customHeight="1">
      <c r="A220" s="35"/>
      <c r="B220" s="36"/>
      <c r="C220" s="193" t="s">
        <v>259</v>
      </c>
      <c r="D220" s="193" t="s">
        <v>165</v>
      </c>
      <c r="E220" s="194" t="s">
        <v>277</v>
      </c>
      <c r="F220" s="195" t="s">
        <v>278</v>
      </c>
      <c r="G220" s="196" t="s">
        <v>229</v>
      </c>
      <c r="H220" s="197">
        <v>159.88999999999999</v>
      </c>
      <c r="I220" s="198"/>
      <c r="J220" s="199">
        <f>ROUND(I220*H220,2)</f>
        <v>0</v>
      </c>
      <c r="K220" s="195" t="s">
        <v>212</v>
      </c>
      <c r="L220" s="40"/>
      <c r="M220" s="200" t="s">
        <v>1</v>
      </c>
      <c r="N220" s="201" t="s">
        <v>43</v>
      </c>
      <c r="O220" s="73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4" t="s">
        <v>111</v>
      </c>
      <c r="AT220" s="204" t="s">
        <v>165</v>
      </c>
      <c r="AU220" s="204" t="s">
        <v>85</v>
      </c>
      <c r="AY220" s="18" t="s">
        <v>163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8" t="s">
        <v>111</v>
      </c>
      <c r="BK220" s="205">
        <f>ROUND(I220*H220,2)</f>
        <v>0</v>
      </c>
      <c r="BL220" s="18" t="s">
        <v>111</v>
      </c>
      <c r="BM220" s="204" t="s">
        <v>638</v>
      </c>
    </row>
    <row r="221" spans="1:65" s="14" customFormat="1" ht="11.25">
      <c r="B221" s="217"/>
      <c r="C221" s="218"/>
      <c r="D221" s="208" t="s">
        <v>169</v>
      </c>
      <c r="E221" s="219" t="s">
        <v>1</v>
      </c>
      <c r="F221" s="220" t="s">
        <v>280</v>
      </c>
      <c r="G221" s="218"/>
      <c r="H221" s="221">
        <v>159.88999999999999</v>
      </c>
      <c r="I221" s="222"/>
      <c r="J221" s="218"/>
      <c r="K221" s="218"/>
      <c r="L221" s="223"/>
      <c r="M221" s="229"/>
      <c r="N221" s="230"/>
      <c r="O221" s="230"/>
      <c r="P221" s="230"/>
      <c r="Q221" s="230"/>
      <c r="R221" s="230"/>
      <c r="S221" s="230"/>
      <c r="T221" s="231"/>
      <c r="AT221" s="227" t="s">
        <v>169</v>
      </c>
      <c r="AU221" s="227" t="s">
        <v>85</v>
      </c>
      <c r="AV221" s="14" t="s">
        <v>85</v>
      </c>
      <c r="AW221" s="14" t="s">
        <v>32</v>
      </c>
      <c r="AX221" s="14" t="s">
        <v>83</v>
      </c>
      <c r="AY221" s="227" t="s">
        <v>163</v>
      </c>
    </row>
    <row r="222" spans="1:65" s="2" customFormat="1" ht="24.2" customHeight="1">
      <c r="A222" s="35"/>
      <c r="B222" s="36"/>
      <c r="C222" s="193" t="s">
        <v>276</v>
      </c>
      <c r="D222" s="193" t="s">
        <v>165</v>
      </c>
      <c r="E222" s="194" t="s">
        <v>282</v>
      </c>
      <c r="F222" s="195" t="s">
        <v>283</v>
      </c>
      <c r="G222" s="196" t="s">
        <v>229</v>
      </c>
      <c r="H222" s="197">
        <v>319.77999999999997</v>
      </c>
      <c r="I222" s="198"/>
      <c r="J222" s="199">
        <f>ROUND(I222*H222,2)</f>
        <v>0</v>
      </c>
      <c r="K222" s="195" t="s">
        <v>212</v>
      </c>
      <c r="L222" s="40"/>
      <c r="M222" s="200" t="s">
        <v>1</v>
      </c>
      <c r="N222" s="201" t="s">
        <v>43</v>
      </c>
      <c r="O222" s="73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4" t="s">
        <v>111</v>
      </c>
      <c r="AT222" s="204" t="s">
        <v>165</v>
      </c>
      <c r="AU222" s="204" t="s">
        <v>85</v>
      </c>
      <c r="AY222" s="18" t="s">
        <v>163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8" t="s">
        <v>111</v>
      </c>
      <c r="BK222" s="205">
        <f>ROUND(I222*H222,2)</f>
        <v>0</v>
      </c>
      <c r="BL222" s="18" t="s">
        <v>111</v>
      </c>
      <c r="BM222" s="204" t="s">
        <v>639</v>
      </c>
    </row>
    <row r="223" spans="1:65" s="14" customFormat="1" ht="11.25">
      <c r="B223" s="217"/>
      <c r="C223" s="218"/>
      <c r="D223" s="208" t="s">
        <v>169</v>
      </c>
      <c r="E223" s="219" t="s">
        <v>1</v>
      </c>
      <c r="F223" s="220" t="s">
        <v>285</v>
      </c>
      <c r="G223" s="218"/>
      <c r="H223" s="221">
        <v>159.88999999999999</v>
      </c>
      <c r="I223" s="222"/>
      <c r="J223" s="218"/>
      <c r="K223" s="218"/>
      <c r="L223" s="223"/>
      <c r="M223" s="229"/>
      <c r="N223" s="230"/>
      <c r="O223" s="230"/>
      <c r="P223" s="230"/>
      <c r="Q223" s="230"/>
      <c r="R223" s="230"/>
      <c r="S223" s="230"/>
      <c r="T223" s="231"/>
      <c r="AT223" s="227" t="s">
        <v>169</v>
      </c>
      <c r="AU223" s="227" t="s">
        <v>85</v>
      </c>
      <c r="AV223" s="14" t="s">
        <v>85</v>
      </c>
      <c r="AW223" s="14" t="s">
        <v>32</v>
      </c>
      <c r="AX223" s="14" t="s">
        <v>76</v>
      </c>
      <c r="AY223" s="227" t="s">
        <v>163</v>
      </c>
    </row>
    <row r="224" spans="1:65" s="14" customFormat="1" ht="11.25">
      <c r="B224" s="217"/>
      <c r="C224" s="218"/>
      <c r="D224" s="208" t="s">
        <v>169</v>
      </c>
      <c r="E224" s="219" t="s">
        <v>1</v>
      </c>
      <c r="F224" s="220" t="s">
        <v>286</v>
      </c>
      <c r="G224" s="218"/>
      <c r="H224" s="221">
        <v>159.88999999999999</v>
      </c>
      <c r="I224" s="222"/>
      <c r="J224" s="218"/>
      <c r="K224" s="218"/>
      <c r="L224" s="223"/>
      <c r="M224" s="229"/>
      <c r="N224" s="230"/>
      <c r="O224" s="230"/>
      <c r="P224" s="230"/>
      <c r="Q224" s="230"/>
      <c r="R224" s="230"/>
      <c r="S224" s="230"/>
      <c r="T224" s="231"/>
      <c r="AT224" s="227" t="s">
        <v>169</v>
      </c>
      <c r="AU224" s="227" t="s">
        <v>85</v>
      </c>
      <c r="AV224" s="14" t="s">
        <v>85</v>
      </c>
      <c r="AW224" s="14" t="s">
        <v>32</v>
      </c>
      <c r="AX224" s="14" t="s">
        <v>76</v>
      </c>
      <c r="AY224" s="227" t="s">
        <v>163</v>
      </c>
    </row>
    <row r="225" spans="1:65" s="15" customFormat="1" ht="11.25">
      <c r="B225" s="232"/>
      <c r="C225" s="233"/>
      <c r="D225" s="208" t="s">
        <v>169</v>
      </c>
      <c r="E225" s="234" t="s">
        <v>1</v>
      </c>
      <c r="F225" s="235" t="s">
        <v>196</v>
      </c>
      <c r="G225" s="233"/>
      <c r="H225" s="236">
        <v>319.77999999999997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AT225" s="242" t="s">
        <v>169</v>
      </c>
      <c r="AU225" s="242" t="s">
        <v>85</v>
      </c>
      <c r="AV225" s="15" t="s">
        <v>111</v>
      </c>
      <c r="AW225" s="15" t="s">
        <v>32</v>
      </c>
      <c r="AX225" s="15" t="s">
        <v>83</v>
      </c>
      <c r="AY225" s="242" t="s">
        <v>163</v>
      </c>
    </row>
    <row r="226" spans="1:65" s="2" customFormat="1" ht="16.5" customHeight="1">
      <c r="A226" s="35"/>
      <c r="B226" s="36"/>
      <c r="C226" s="193" t="s">
        <v>281</v>
      </c>
      <c r="D226" s="193" t="s">
        <v>165</v>
      </c>
      <c r="E226" s="194" t="s">
        <v>288</v>
      </c>
      <c r="F226" s="195" t="s">
        <v>289</v>
      </c>
      <c r="G226" s="196" t="s">
        <v>229</v>
      </c>
      <c r="H226" s="197">
        <v>319.77999999999997</v>
      </c>
      <c r="I226" s="198"/>
      <c r="J226" s="199">
        <f>ROUND(I226*H226,2)</f>
        <v>0</v>
      </c>
      <c r="K226" s="195" t="s">
        <v>212</v>
      </c>
      <c r="L226" s="40"/>
      <c r="M226" s="200" t="s">
        <v>1</v>
      </c>
      <c r="N226" s="201" t="s">
        <v>43</v>
      </c>
      <c r="O226" s="73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4" t="s">
        <v>111</v>
      </c>
      <c r="AT226" s="204" t="s">
        <v>165</v>
      </c>
      <c r="AU226" s="204" t="s">
        <v>85</v>
      </c>
      <c r="AY226" s="18" t="s">
        <v>163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8" t="s">
        <v>111</v>
      </c>
      <c r="BK226" s="205">
        <f>ROUND(I226*H226,2)</f>
        <v>0</v>
      </c>
      <c r="BL226" s="18" t="s">
        <v>111</v>
      </c>
      <c r="BM226" s="204" t="s">
        <v>640</v>
      </c>
    </row>
    <row r="227" spans="1:65" s="14" customFormat="1" ht="11.25">
      <c r="B227" s="217"/>
      <c r="C227" s="218"/>
      <c r="D227" s="208" t="s">
        <v>169</v>
      </c>
      <c r="E227" s="219" t="s">
        <v>1</v>
      </c>
      <c r="F227" s="220" t="s">
        <v>291</v>
      </c>
      <c r="G227" s="218"/>
      <c r="H227" s="221">
        <v>159.88999999999999</v>
      </c>
      <c r="I227" s="222"/>
      <c r="J227" s="218"/>
      <c r="K227" s="218"/>
      <c r="L227" s="223"/>
      <c r="M227" s="229"/>
      <c r="N227" s="230"/>
      <c r="O227" s="230"/>
      <c r="P227" s="230"/>
      <c r="Q227" s="230"/>
      <c r="R227" s="230"/>
      <c r="S227" s="230"/>
      <c r="T227" s="231"/>
      <c r="AT227" s="227" t="s">
        <v>169</v>
      </c>
      <c r="AU227" s="227" t="s">
        <v>85</v>
      </c>
      <c r="AV227" s="14" t="s">
        <v>85</v>
      </c>
      <c r="AW227" s="14" t="s">
        <v>32</v>
      </c>
      <c r="AX227" s="14" t="s">
        <v>76</v>
      </c>
      <c r="AY227" s="227" t="s">
        <v>163</v>
      </c>
    </row>
    <row r="228" spans="1:65" s="14" customFormat="1" ht="22.5">
      <c r="B228" s="217"/>
      <c r="C228" s="218"/>
      <c r="D228" s="208" t="s">
        <v>169</v>
      </c>
      <c r="E228" s="219" t="s">
        <v>1</v>
      </c>
      <c r="F228" s="220" t="s">
        <v>292</v>
      </c>
      <c r="G228" s="218"/>
      <c r="H228" s="221">
        <v>159.88999999999999</v>
      </c>
      <c r="I228" s="222"/>
      <c r="J228" s="218"/>
      <c r="K228" s="218"/>
      <c r="L228" s="223"/>
      <c r="M228" s="229"/>
      <c r="N228" s="230"/>
      <c r="O228" s="230"/>
      <c r="P228" s="230"/>
      <c r="Q228" s="230"/>
      <c r="R228" s="230"/>
      <c r="S228" s="230"/>
      <c r="T228" s="231"/>
      <c r="AT228" s="227" t="s">
        <v>169</v>
      </c>
      <c r="AU228" s="227" t="s">
        <v>85</v>
      </c>
      <c r="AV228" s="14" t="s">
        <v>85</v>
      </c>
      <c r="AW228" s="14" t="s">
        <v>32</v>
      </c>
      <c r="AX228" s="14" t="s">
        <v>76</v>
      </c>
      <c r="AY228" s="227" t="s">
        <v>163</v>
      </c>
    </row>
    <row r="229" spans="1:65" s="15" customFormat="1" ht="11.25">
      <c r="B229" s="232"/>
      <c r="C229" s="233"/>
      <c r="D229" s="208" t="s">
        <v>169</v>
      </c>
      <c r="E229" s="234" t="s">
        <v>1</v>
      </c>
      <c r="F229" s="235" t="s">
        <v>196</v>
      </c>
      <c r="G229" s="233"/>
      <c r="H229" s="236">
        <v>319.77999999999997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169</v>
      </c>
      <c r="AU229" s="242" t="s">
        <v>85</v>
      </c>
      <c r="AV229" s="15" t="s">
        <v>111</v>
      </c>
      <c r="AW229" s="15" t="s">
        <v>32</v>
      </c>
      <c r="AX229" s="15" t="s">
        <v>83</v>
      </c>
      <c r="AY229" s="242" t="s">
        <v>163</v>
      </c>
    </row>
    <row r="230" spans="1:65" s="2" customFormat="1" ht="33" customHeight="1">
      <c r="A230" s="35"/>
      <c r="B230" s="36"/>
      <c r="C230" s="193" t="s">
        <v>287</v>
      </c>
      <c r="D230" s="193" t="s">
        <v>165</v>
      </c>
      <c r="E230" s="194" t="s">
        <v>294</v>
      </c>
      <c r="F230" s="195" t="s">
        <v>295</v>
      </c>
      <c r="G230" s="196" t="s">
        <v>296</v>
      </c>
      <c r="H230" s="197">
        <v>287.80200000000002</v>
      </c>
      <c r="I230" s="198"/>
      <c r="J230" s="199">
        <f>ROUND(I230*H230,2)</f>
        <v>0</v>
      </c>
      <c r="K230" s="195" t="s">
        <v>212</v>
      </c>
      <c r="L230" s="40"/>
      <c r="M230" s="200" t="s">
        <v>1</v>
      </c>
      <c r="N230" s="201" t="s">
        <v>43</v>
      </c>
      <c r="O230" s="73"/>
      <c r="P230" s="202">
        <f>O230*H230</f>
        <v>0</v>
      </c>
      <c r="Q230" s="202">
        <v>0</v>
      </c>
      <c r="R230" s="202">
        <f>Q230*H230</f>
        <v>0</v>
      </c>
      <c r="S230" s="202">
        <v>0</v>
      </c>
      <c r="T230" s="20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4" t="s">
        <v>111</v>
      </c>
      <c r="AT230" s="204" t="s">
        <v>165</v>
      </c>
      <c r="AU230" s="204" t="s">
        <v>85</v>
      </c>
      <c r="AY230" s="18" t="s">
        <v>163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8" t="s">
        <v>111</v>
      </c>
      <c r="BK230" s="205">
        <f>ROUND(I230*H230,2)</f>
        <v>0</v>
      </c>
      <c r="BL230" s="18" t="s">
        <v>111</v>
      </c>
      <c r="BM230" s="204" t="s">
        <v>297</v>
      </c>
    </row>
    <row r="231" spans="1:65" s="14" customFormat="1" ht="11.25">
      <c r="B231" s="217"/>
      <c r="C231" s="218"/>
      <c r="D231" s="208" t="s">
        <v>169</v>
      </c>
      <c r="E231" s="219" t="s">
        <v>1</v>
      </c>
      <c r="F231" s="220" t="s">
        <v>298</v>
      </c>
      <c r="G231" s="218"/>
      <c r="H231" s="221">
        <v>287.80200000000002</v>
      </c>
      <c r="I231" s="222"/>
      <c r="J231" s="218"/>
      <c r="K231" s="218"/>
      <c r="L231" s="223"/>
      <c r="M231" s="229"/>
      <c r="N231" s="230"/>
      <c r="O231" s="230"/>
      <c r="P231" s="230"/>
      <c r="Q231" s="230"/>
      <c r="R231" s="230"/>
      <c r="S231" s="230"/>
      <c r="T231" s="231"/>
      <c r="AT231" s="227" t="s">
        <v>169</v>
      </c>
      <c r="AU231" s="227" t="s">
        <v>85</v>
      </c>
      <c r="AV231" s="14" t="s">
        <v>85</v>
      </c>
      <c r="AW231" s="14" t="s">
        <v>32</v>
      </c>
      <c r="AX231" s="14" t="s">
        <v>83</v>
      </c>
      <c r="AY231" s="227" t="s">
        <v>163</v>
      </c>
    </row>
    <row r="232" spans="1:65" s="2" customFormat="1" ht="24.2" customHeight="1">
      <c r="A232" s="35"/>
      <c r="B232" s="36"/>
      <c r="C232" s="193" t="s">
        <v>293</v>
      </c>
      <c r="D232" s="193" t="s">
        <v>165</v>
      </c>
      <c r="E232" s="194" t="s">
        <v>300</v>
      </c>
      <c r="F232" s="195" t="s">
        <v>301</v>
      </c>
      <c r="G232" s="196" t="s">
        <v>229</v>
      </c>
      <c r="H232" s="197">
        <v>84.376999999999995</v>
      </c>
      <c r="I232" s="198"/>
      <c r="J232" s="199">
        <f>ROUND(I232*H232,2)</f>
        <v>0</v>
      </c>
      <c r="K232" s="195" t="s">
        <v>212</v>
      </c>
      <c r="L232" s="40"/>
      <c r="M232" s="200" t="s">
        <v>1</v>
      </c>
      <c r="N232" s="201" t="s">
        <v>43</v>
      </c>
      <c r="O232" s="73"/>
      <c r="P232" s="202">
        <f>O232*H232</f>
        <v>0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4" t="s">
        <v>111</v>
      </c>
      <c r="AT232" s="204" t="s">
        <v>165</v>
      </c>
      <c r="AU232" s="204" t="s">
        <v>85</v>
      </c>
      <c r="AY232" s="18" t="s">
        <v>163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8" t="s">
        <v>111</v>
      </c>
      <c r="BK232" s="205">
        <f>ROUND(I232*H232,2)</f>
        <v>0</v>
      </c>
      <c r="BL232" s="18" t="s">
        <v>111</v>
      </c>
      <c r="BM232" s="204" t="s">
        <v>302</v>
      </c>
    </row>
    <row r="233" spans="1:65" s="14" customFormat="1" ht="11.25">
      <c r="B233" s="217"/>
      <c r="C233" s="218"/>
      <c r="D233" s="208" t="s">
        <v>169</v>
      </c>
      <c r="E233" s="219" t="s">
        <v>1</v>
      </c>
      <c r="F233" s="220" t="s">
        <v>303</v>
      </c>
      <c r="G233" s="218"/>
      <c r="H233" s="221">
        <v>84.376999999999995</v>
      </c>
      <c r="I233" s="222"/>
      <c r="J233" s="218"/>
      <c r="K233" s="218"/>
      <c r="L233" s="223"/>
      <c r="M233" s="229"/>
      <c r="N233" s="230"/>
      <c r="O233" s="230"/>
      <c r="P233" s="230"/>
      <c r="Q233" s="230"/>
      <c r="R233" s="230"/>
      <c r="S233" s="230"/>
      <c r="T233" s="231"/>
      <c r="AT233" s="227" t="s">
        <v>169</v>
      </c>
      <c r="AU233" s="227" t="s">
        <v>85</v>
      </c>
      <c r="AV233" s="14" t="s">
        <v>85</v>
      </c>
      <c r="AW233" s="14" t="s">
        <v>32</v>
      </c>
      <c r="AX233" s="14" t="s">
        <v>83</v>
      </c>
      <c r="AY233" s="227" t="s">
        <v>163</v>
      </c>
    </row>
    <row r="234" spans="1:65" s="2" customFormat="1" ht="24.2" customHeight="1">
      <c r="A234" s="35"/>
      <c r="B234" s="36"/>
      <c r="C234" s="193" t="s">
        <v>299</v>
      </c>
      <c r="D234" s="193" t="s">
        <v>165</v>
      </c>
      <c r="E234" s="194" t="s">
        <v>304</v>
      </c>
      <c r="F234" s="195" t="s">
        <v>305</v>
      </c>
      <c r="G234" s="196" t="s">
        <v>229</v>
      </c>
      <c r="H234" s="197">
        <v>49.500999999999998</v>
      </c>
      <c r="I234" s="198"/>
      <c r="J234" s="199">
        <f>ROUND(I234*H234,2)</f>
        <v>0</v>
      </c>
      <c r="K234" s="195" t="s">
        <v>212</v>
      </c>
      <c r="L234" s="40"/>
      <c r="M234" s="200" t="s">
        <v>1</v>
      </c>
      <c r="N234" s="201" t="s">
        <v>43</v>
      </c>
      <c r="O234" s="73"/>
      <c r="P234" s="202">
        <f>O234*H234</f>
        <v>0</v>
      </c>
      <c r="Q234" s="202">
        <v>0</v>
      </c>
      <c r="R234" s="202">
        <f>Q234*H234</f>
        <v>0</v>
      </c>
      <c r="S234" s="202">
        <v>0</v>
      </c>
      <c r="T234" s="20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4" t="s">
        <v>111</v>
      </c>
      <c r="AT234" s="204" t="s">
        <v>165</v>
      </c>
      <c r="AU234" s="204" t="s">
        <v>85</v>
      </c>
      <c r="AY234" s="18" t="s">
        <v>163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8" t="s">
        <v>111</v>
      </c>
      <c r="BK234" s="205">
        <f>ROUND(I234*H234,2)</f>
        <v>0</v>
      </c>
      <c r="BL234" s="18" t="s">
        <v>111</v>
      </c>
      <c r="BM234" s="204" t="s">
        <v>306</v>
      </c>
    </row>
    <row r="235" spans="1:65" s="13" customFormat="1" ht="11.25">
      <c r="B235" s="206"/>
      <c r="C235" s="207"/>
      <c r="D235" s="208" t="s">
        <v>169</v>
      </c>
      <c r="E235" s="209" t="s">
        <v>1</v>
      </c>
      <c r="F235" s="210" t="s">
        <v>220</v>
      </c>
      <c r="G235" s="207"/>
      <c r="H235" s="209" t="s">
        <v>1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169</v>
      </c>
      <c r="AU235" s="216" t="s">
        <v>85</v>
      </c>
      <c r="AV235" s="13" t="s">
        <v>83</v>
      </c>
      <c r="AW235" s="13" t="s">
        <v>32</v>
      </c>
      <c r="AX235" s="13" t="s">
        <v>76</v>
      </c>
      <c r="AY235" s="216" t="s">
        <v>163</v>
      </c>
    </row>
    <row r="236" spans="1:65" s="14" customFormat="1" ht="11.25">
      <c r="B236" s="217"/>
      <c r="C236" s="218"/>
      <c r="D236" s="208" t="s">
        <v>169</v>
      </c>
      <c r="E236" s="219" t="s">
        <v>1</v>
      </c>
      <c r="F236" s="220" t="s">
        <v>641</v>
      </c>
      <c r="G236" s="218"/>
      <c r="H236" s="221">
        <v>2.6230000000000002</v>
      </c>
      <c r="I236" s="222"/>
      <c r="J236" s="218"/>
      <c r="K236" s="218"/>
      <c r="L236" s="223"/>
      <c r="M236" s="229"/>
      <c r="N236" s="230"/>
      <c r="O236" s="230"/>
      <c r="P236" s="230"/>
      <c r="Q236" s="230"/>
      <c r="R236" s="230"/>
      <c r="S236" s="230"/>
      <c r="T236" s="231"/>
      <c r="AT236" s="227" t="s">
        <v>169</v>
      </c>
      <c r="AU236" s="227" t="s">
        <v>85</v>
      </c>
      <c r="AV236" s="14" t="s">
        <v>85</v>
      </c>
      <c r="AW236" s="14" t="s">
        <v>32</v>
      </c>
      <c r="AX236" s="14" t="s">
        <v>76</v>
      </c>
      <c r="AY236" s="227" t="s">
        <v>163</v>
      </c>
    </row>
    <row r="237" spans="1:65" s="14" customFormat="1" ht="11.25">
      <c r="B237" s="217"/>
      <c r="C237" s="218"/>
      <c r="D237" s="208" t="s">
        <v>169</v>
      </c>
      <c r="E237" s="219" t="s">
        <v>1</v>
      </c>
      <c r="F237" s="220" t="s">
        <v>642</v>
      </c>
      <c r="G237" s="218"/>
      <c r="H237" s="221">
        <v>1.256</v>
      </c>
      <c r="I237" s="222"/>
      <c r="J237" s="218"/>
      <c r="K237" s="218"/>
      <c r="L237" s="223"/>
      <c r="M237" s="229"/>
      <c r="N237" s="230"/>
      <c r="O237" s="230"/>
      <c r="P237" s="230"/>
      <c r="Q237" s="230"/>
      <c r="R237" s="230"/>
      <c r="S237" s="230"/>
      <c r="T237" s="231"/>
      <c r="AT237" s="227" t="s">
        <v>169</v>
      </c>
      <c r="AU237" s="227" t="s">
        <v>85</v>
      </c>
      <c r="AV237" s="14" t="s">
        <v>85</v>
      </c>
      <c r="AW237" s="14" t="s">
        <v>32</v>
      </c>
      <c r="AX237" s="14" t="s">
        <v>76</v>
      </c>
      <c r="AY237" s="227" t="s">
        <v>163</v>
      </c>
    </row>
    <row r="238" spans="1:65" s="16" customFormat="1" ht="11.25">
      <c r="B238" s="243"/>
      <c r="C238" s="244"/>
      <c r="D238" s="208" t="s">
        <v>169</v>
      </c>
      <c r="E238" s="245" t="s">
        <v>1</v>
      </c>
      <c r="F238" s="246" t="s">
        <v>267</v>
      </c>
      <c r="G238" s="244"/>
      <c r="H238" s="247">
        <v>3.879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AT238" s="253" t="s">
        <v>169</v>
      </c>
      <c r="AU238" s="253" t="s">
        <v>85</v>
      </c>
      <c r="AV238" s="16" t="s">
        <v>97</v>
      </c>
      <c r="AW238" s="16" t="s">
        <v>32</v>
      </c>
      <c r="AX238" s="16" t="s">
        <v>76</v>
      </c>
      <c r="AY238" s="253" t="s">
        <v>163</v>
      </c>
    </row>
    <row r="239" spans="1:65" s="14" customFormat="1" ht="11.25">
      <c r="B239" s="217"/>
      <c r="C239" s="218"/>
      <c r="D239" s="208" t="s">
        <v>169</v>
      </c>
      <c r="E239" s="219" t="s">
        <v>187</v>
      </c>
      <c r="F239" s="220" t="s">
        <v>643</v>
      </c>
      <c r="G239" s="218"/>
      <c r="H239" s="221">
        <v>49.500999999999998</v>
      </c>
      <c r="I239" s="222"/>
      <c r="J239" s="218"/>
      <c r="K239" s="218"/>
      <c r="L239" s="223"/>
      <c r="M239" s="229"/>
      <c r="N239" s="230"/>
      <c r="O239" s="230"/>
      <c r="P239" s="230"/>
      <c r="Q239" s="230"/>
      <c r="R239" s="230"/>
      <c r="S239" s="230"/>
      <c r="T239" s="231"/>
      <c r="AT239" s="227" t="s">
        <v>169</v>
      </c>
      <c r="AU239" s="227" t="s">
        <v>85</v>
      </c>
      <c r="AV239" s="14" t="s">
        <v>85</v>
      </c>
      <c r="AW239" s="14" t="s">
        <v>32</v>
      </c>
      <c r="AX239" s="14" t="s">
        <v>83</v>
      </c>
      <c r="AY239" s="227" t="s">
        <v>163</v>
      </c>
    </row>
    <row r="240" spans="1:65" s="2" customFormat="1" ht="16.5" customHeight="1">
      <c r="A240" s="35"/>
      <c r="B240" s="36"/>
      <c r="C240" s="254" t="s">
        <v>8</v>
      </c>
      <c r="D240" s="254" t="s">
        <v>311</v>
      </c>
      <c r="E240" s="255" t="s">
        <v>312</v>
      </c>
      <c r="F240" s="256" t="s">
        <v>313</v>
      </c>
      <c r="G240" s="257" t="s">
        <v>296</v>
      </c>
      <c r="H240" s="258">
        <v>151.87899999999999</v>
      </c>
      <c r="I240" s="259"/>
      <c r="J240" s="260">
        <f>ROUND(I240*H240,2)</f>
        <v>0</v>
      </c>
      <c r="K240" s="256" t="s">
        <v>212</v>
      </c>
      <c r="L240" s="261"/>
      <c r="M240" s="262" t="s">
        <v>1</v>
      </c>
      <c r="N240" s="263" t="s">
        <v>43</v>
      </c>
      <c r="O240" s="73"/>
      <c r="P240" s="202">
        <f>O240*H240</f>
        <v>0</v>
      </c>
      <c r="Q240" s="202">
        <v>0</v>
      </c>
      <c r="R240" s="202">
        <f>Q240*H240</f>
        <v>0</v>
      </c>
      <c r="S240" s="202">
        <v>0</v>
      </c>
      <c r="T240" s="20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4" t="s">
        <v>253</v>
      </c>
      <c r="AT240" s="204" t="s">
        <v>311</v>
      </c>
      <c r="AU240" s="204" t="s">
        <v>85</v>
      </c>
      <c r="AY240" s="18" t="s">
        <v>163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8" t="s">
        <v>111</v>
      </c>
      <c r="BK240" s="205">
        <f>ROUND(I240*H240,2)</f>
        <v>0</v>
      </c>
      <c r="BL240" s="18" t="s">
        <v>111</v>
      </c>
      <c r="BM240" s="204" t="s">
        <v>314</v>
      </c>
    </row>
    <row r="241" spans="1:65" s="13" customFormat="1" ht="11.25">
      <c r="B241" s="206"/>
      <c r="C241" s="207"/>
      <c r="D241" s="208" t="s">
        <v>169</v>
      </c>
      <c r="E241" s="209" t="s">
        <v>1</v>
      </c>
      <c r="F241" s="210" t="s">
        <v>315</v>
      </c>
      <c r="G241" s="207"/>
      <c r="H241" s="209" t="s">
        <v>1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169</v>
      </c>
      <c r="AU241" s="216" t="s">
        <v>85</v>
      </c>
      <c r="AV241" s="13" t="s">
        <v>83</v>
      </c>
      <c r="AW241" s="13" t="s">
        <v>32</v>
      </c>
      <c r="AX241" s="13" t="s">
        <v>76</v>
      </c>
      <c r="AY241" s="216" t="s">
        <v>163</v>
      </c>
    </row>
    <row r="242" spans="1:65" s="14" customFormat="1" ht="11.25">
      <c r="B242" s="217"/>
      <c r="C242" s="218"/>
      <c r="D242" s="208" t="s">
        <v>169</v>
      </c>
      <c r="E242" s="219" t="s">
        <v>1</v>
      </c>
      <c r="F242" s="220" t="s">
        <v>316</v>
      </c>
      <c r="G242" s="218"/>
      <c r="H242" s="221">
        <v>151.87899999999999</v>
      </c>
      <c r="I242" s="222"/>
      <c r="J242" s="218"/>
      <c r="K242" s="218"/>
      <c r="L242" s="223"/>
      <c r="M242" s="229"/>
      <c r="N242" s="230"/>
      <c r="O242" s="230"/>
      <c r="P242" s="230"/>
      <c r="Q242" s="230"/>
      <c r="R242" s="230"/>
      <c r="S242" s="230"/>
      <c r="T242" s="231"/>
      <c r="AT242" s="227" t="s">
        <v>169</v>
      </c>
      <c r="AU242" s="227" t="s">
        <v>85</v>
      </c>
      <c r="AV242" s="14" t="s">
        <v>85</v>
      </c>
      <c r="AW242" s="14" t="s">
        <v>32</v>
      </c>
      <c r="AX242" s="14" t="s">
        <v>83</v>
      </c>
      <c r="AY242" s="227" t="s">
        <v>163</v>
      </c>
    </row>
    <row r="243" spans="1:65" s="2" customFormat="1" ht="16.5" customHeight="1">
      <c r="A243" s="35"/>
      <c r="B243" s="36"/>
      <c r="C243" s="254" t="s">
        <v>310</v>
      </c>
      <c r="D243" s="254" t="s">
        <v>311</v>
      </c>
      <c r="E243" s="255" t="s">
        <v>318</v>
      </c>
      <c r="F243" s="256" t="s">
        <v>319</v>
      </c>
      <c r="G243" s="257" t="s">
        <v>296</v>
      </c>
      <c r="H243" s="258">
        <v>89.102000000000004</v>
      </c>
      <c r="I243" s="259"/>
      <c r="J243" s="260">
        <f>ROUND(I243*H243,2)</f>
        <v>0</v>
      </c>
      <c r="K243" s="256" t="s">
        <v>212</v>
      </c>
      <c r="L243" s="261"/>
      <c r="M243" s="262" t="s">
        <v>1</v>
      </c>
      <c r="N243" s="263" t="s">
        <v>43</v>
      </c>
      <c r="O243" s="73"/>
      <c r="P243" s="202">
        <f>O243*H243</f>
        <v>0</v>
      </c>
      <c r="Q243" s="202">
        <v>0</v>
      </c>
      <c r="R243" s="202">
        <f>Q243*H243</f>
        <v>0</v>
      </c>
      <c r="S243" s="202">
        <v>0</v>
      </c>
      <c r="T243" s="20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4" t="s">
        <v>253</v>
      </c>
      <c r="AT243" s="204" t="s">
        <v>311</v>
      </c>
      <c r="AU243" s="204" t="s">
        <v>85</v>
      </c>
      <c r="AY243" s="18" t="s">
        <v>163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8" t="s">
        <v>111</v>
      </c>
      <c r="BK243" s="205">
        <f>ROUND(I243*H243,2)</f>
        <v>0</v>
      </c>
      <c r="BL243" s="18" t="s">
        <v>111</v>
      </c>
      <c r="BM243" s="204" t="s">
        <v>320</v>
      </c>
    </row>
    <row r="244" spans="1:65" s="13" customFormat="1" ht="11.25">
      <c r="B244" s="206"/>
      <c r="C244" s="207"/>
      <c r="D244" s="208" t="s">
        <v>169</v>
      </c>
      <c r="E244" s="209" t="s">
        <v>1</v>
      </c>
      <c r="F244" s="210" t="s">
        <v>220</v>
      </c>
      <c r="G244" s="207"/>
      <c r="H244" s="209" t="s">
        <v>1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169</v>
      </c>
      <c r="AU244" s="216" t="s">
        <v>85</v>
      </c>
      <c r="AV244" s="13" t="s">
        <v>83</v>
      </c>
      <c r="AW244" s="13" t="s">
        <v>32</v>
      </c>
      <c r="AX244" s="13" t="s">
        <v>76</v>
      </c>
      <c r="AY244" s="216" t="s">
        <v>163</v>
      </c>
    </row>
    <row r="245" spans="1:65" s="14" customFormat="1" ht="11.25">
      <c r="B245" s="217"/>
      <c r="C245" s="218"/>
      <c r="D245" s="208" t="s">
        <v>169</v>
      </c>
      <c r="E245" s="219" t="s">
        <v>1</v>
      </c>
      <c r="F245" s="220" t="s">
        <v>321</v>
      </c>
      <c r="G245" s="218"/>
      <c r="H245" s="221">
        <v>89.102000000000004</v>
      </c>
      <c r="I245" s="222"/>
      <c r="J245" s="218"/>
      <c r="K245" s="218"/>
      <c r="L245" s="223"/>
      <c r="M245" s="229"/>
      <c r="N245" s="230"/>
      <c r="O245" s="230"/>
      <c r="P245" s="230"/>
      <c r="Q245" s="230"/>
      <c r="R245" s="230"/>
      <c r="S245" s="230"/>
      <c r="T245" s="231"/>
      <c r="AT245" s="227" t="s">
        <v>169</v>
      </c>
      <c r="AU245" s="227" t="s">
        <v>85</v>
      </c>
      <c r="AV245" s="14" t="s">
        <v>85</v>
      </c>
      <c r="AW245" s="14" t="s">
        <v>32</v>
      </c>
      <c r="AX245" s="14" t="s">
        <v>83</v>
      </c>
      <c r="AY245" s="227" t="s">
        <v>163</v>
      </c>
    </row>
    <row r="246" spans="1:65" s="2" customFormat="1" ht="24.2" customHeight="1">
      <c r="A246" s="35"/>
      <c r="B246" s="36"/>
      <c r="C246" s="193" t="s">
        <v>317</v>
      </c>
      <c r="D246" s="193" t="s">
        <v>165</v>
      </c>
      <c r="E246" s="194" t="s">
        <v>282</v>
      </c>
      <c r="F246" s="195" t="s">
        <v>283</v>
      </c>
      <c r="G246" s="196" t="s">
        <v>229</v>
      </c>
      <c r="H246" s="197">
        <v>151.96700000000001</v>
      </c>
      <c r="I246" s="198"/>
      <c r="J246" s="199">
        <f>ROUND(I246*H246,2)</f>
        <v>0</v>
      </c>
      <c r="K246" s="195" t="s">
        <v>212</v>
      </c>
      <c r="L246" s="40"/>
      <c r="M246" s="200" t="s">
        <v>1</v>
      </c>
      <c r="N246" s="201" t="s">
        <v>43</v>
      </c>
      <c r="O246" s="73"/>
      <c r="P246" s="202">
        <f>O246*H246</f>
        <v>0</v>
      </c>
      <c r="Q246" s="202">
        <v>0</v>
      </c>
      <c r="R246" s="202">
        <f>Q246*H246</f>
        <v>0</v>
      </c>
      <c r="S246" s="202">
        <v>0</v>
      </c>
      <c r="T246" s="20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4" t="s">
        <v>111</v>
      </c>
      <c r="AT246" s="204" t="s">
        <v>165</v>
      </c>
      <c r="AU246" s="204" t="s">
        <v>85</v>
      </c>
      <c r="AY246" s="18" t="s">
        <v>163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8" t="s">
        <v>111</v>
      </c>
      <c r="BK246" s="205">
        <f>ROUND(I246*H246,2)</f>
        <v>0</v>
      </c>
      <c r="BL246" s="18" t="s">
        <v>111</v>
      </c>
      <c r="BM246" s="204" t="s">
        <v>323</v>
      </c>
    </row>
    <row r="247" spans="1:65" s="13" customFormat="1" ht="11.25">
      <c r="B247" s="206"/>
      <c r="C247" s="207"/>
      <c r="D247" s="208" t="s">
        <v>169</v>
      </c>
      <c r="E247" s="209" t="s">
        <v>1</v>
      </c>
      <c r="F247" s="210" t="s">
        <v>220</v>
      </c>
      <c r="G247" s="207"/>
      <c r="H247" s="209" t="s">
        <v>1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169</v>
      </c>
      <c r="AU247" s="216" t="s">
        <v>85</v>
      </c>
      <c r="AV247" s="13" t="s">
        <v>83</v>
      </c>
      <c r="AW247" s="13" t="s">
        <v>32</v>
      </c>
      <c r="AX247" s="13" t="s">
        <v>76</v>
      </c>
      <c r="AY247" s="216" t="s">
        <v>163</v>
      </c>
    </row>
    <row r="248" spans="1:65" s="13" customFormat="1" ht="11.25">
      <c r="B248" s="206"/>
      <c r="C248" s="207"/>
      <c r="D248" s="208" t="s">
        <v>169</v>
      </c>
      <c r="E248" s="209" t="s">
        <v>1</v>
      </c>
      <c r="F248" s="210" t="s">
        <v>324</v>
      </c>
      <c r="G248" s="207"/>
      <c r="H248" s="209" t="s">
        <v>1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169</v>
      </c>
      <c r="AU248" s="216" t="s">
        <v>85</v>
      </c>
      <c r="AV248" s="13" t="s">
        <v>83</v>
      </c>
      <c r="AW248" s="13" t="s">
        <v>32</v>
      </c>
      <c r="AX248" s="13" t="s">
        <v>76</v>
      </c>
      <c r="AY248" s="216" t="s">
        <v>163</v>
      </c>
    </row>
    <row r="249" spans="1:65" s="14" customFormat="1" ht="11.25">
      <c r="B249" s="217"/>
      <c r="C249" s="218"/>
      <c r="D249" s="208" t="s">
        <v>169</v>
      </c>
      <c r="E249" s="219" t="s">
        <v>184</v>
      </c>
      <c r="F249" s="220" t="s">
        <v>644</v>
      </c>
      <c r="G249" s="218"/>
      <c r="H249" s="221">
        <v>151.96700000000001</v>
      </c>
      <c r="I249" s="222"/>
      <c r="J249" s="218"/>
      <c r="K249" s="218"/>
      <c r="L249" s="223"/>
      <c r="M249" s="229"/>
      <c r="N249" s="230"/>
      <c r="O249" s="230"/>
      <c r="P249" s="230"/>
      <c r="Q249" s="230"/>
      <c r="R249" s="230"/>
      <c r="S249" s="230"/>
      <c r="T249" s="231"/>
      <c r="AT249" s="227" t="s">
        <v>169</v>
      </c>
      <c r="AU249" s="227" t="s">
        <v>85</v>
      </c>
      <c r="AV249" s="14" t="s">
        <v>85</v>
      </c>
      <c r="AW249" s="14" t="s">
        <v>32</v>
      </c>
      <c r="AX249" s="14" t="s">
        <v>83</v>
      </c>
      <c r="AY249" s="227" t="s">
        <v>163</v>
      </c>
    </row>
    <row r="250" spans="1:65" s="2" customFormat="1" ht="37.9" customHeight="1">
      <c r="A250" s="35"/>
      <c r="B250" s="36"/>
      <c r="C250" s="193" t="s">
        <v>322</v>
      </c>
      <c r="D250" s="193" t="s">
        <v>165</v>
      </c>
      <c r="E250" s="194" t="s">
        <v>327</v>
      </c>
      <c r="F250" s="195" t="s">
        <v>328</v>
      </c>
      <c r="G250" s="196" t="s">
        <v>229</v>
      </c>
      <c r="H250" s="197">
        <v>151.96700000000001</v>
      </c>
      <c r="I250" s="198"/>
      <c r="J250" s="199">
        <f>ROUND(I250*H250,2)</f>
        <v>0</v>
      </c>
      <c r="K250" s="195" t="s">
        <v>212</v>
      </c>
      <c r="L250" s="40"/>
      <c r="M250" s="200" t="s">
        <v>1</v>
      </c>
      <c r="N250" s="201" t="s">
        <v>43</v>
      </c>
      <c r="O250" s="73"/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4" t="s">
        <v>111</v>
      </c>
      <c r="AT250" s="204" t="s">
        <v>165</v>
      </c>
      <c r="AU250" s="204" t="s">
        <v>85</v>
      </c>
      <c r="AY250" s="18" t="s">
        <v>163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8" t="s">
        <v>111</v>
      </c>
      <c r="BK250" s="205">
        <f>ROUND(I250*H250,2)</f>
        <v>0</v>
      </c>
      <c r="BL250" s="18" t="s">
        <v>111</v>
      </c>
      <c r="BM250" s="204" t="s">
        <v>329</v>
      </c>
    </row>
    <row r="251" spans="1:65" s="14" customFormat="1" ht="11.25">
      <c r="B251" s="217"/>
      <c r="C251" s="218"/>
      <c r="D251" s="208" t="s">
        <v>169</v>
      </c>
      <c r="E251" s="219" t="s">
        <v>1</v>
      </c>
      <c r="F251" s="220" t="s">
        <v>184</v>
      </c>
      <c r="G251" s="218"/>
      <c r="H251" s="221">
        <v>151.96700000000001</v>
      </c>
      <c r="I251" s="222"/>
      <c r="J251" s="218"/>
      <c r="K251" s="218"/>
      <c r="L251" s="223"/>
      <c r="M251" s="229"/>
      <c r="N251" s="230"/>
      <c r="O251" s="230"/>
      <c r="P251" s="230"/>
      <c r="Q251" s="230"/>
      <c r="R251" s="230"/>
      <c r="S251" s="230"/>
      <c r="T251" s="231"/>
      <c r="AT251" s="227" t="s">
        <v>169</v>
      </c>
      <c r="AU251" s="227" t="s">
        <v>85</v>
      </c>
      <c r="AV251" s="14" t="s">
        <v>85</v>
      </c>
      <c r="AW251" s="14" t="s">
        <v>32</v>
      </c>
      <c r="AX251" s="14" t="s">
        <v>83</v>
      </c>
      <c r="AY251" s="227" t="s">
        <v>163</v>
      </c>
    </row>
    <row r="252" spans="1:65" s="12" customFormat="1" ht="22.9" customHeight="1">
      <c r="B252" s="177"/>
      <c r="C252" s="178"/>
      <c r="D252" s="179" t="s">
        <v>75</v>
      </c>
      <c r="E252" s="191" t="s">
        <v>111</v>
      </c>
      <c r="F252" s="191" t="s">
        <v>338</v>
      </c>
      <c r="G252" s="178"/>
      <c r="H252" s="178"/>
      <c r="I252" s="181"/>
      <c r="J252" s="192">
        <f>BK252</f>
        <v>0</v>
      </c>
      <c r="K252" s="178"/>
      <c r="L252" s="183"/>
      <c r="M252" s="184"/>
      <c r="N252" s="185"/>
      <c r="O252" s="185"/>
      <c r="P252" s="186">
        <f>SUM(P253:P259)</f>
        <v>0</v>
      </c>
      <c r="Q252" s="185"/>
      <c r="R252" s="186">
        <f>SUM(R253:R259)</f>
        <v>0</v>
      </c>
      <c r="S252" s="185"/>
      <c r="T252" s="187">
        <f>SUM(T253:T259)</f>
        <v>0</v>
      </c>
      <c r="AR252" s="188" t="s">
        <v>83</v>
      </c>
      <c r="AT252" s="189" t="s">
        <v>75</v>
      </c>
      <c r="AU252" s="189" t="s">
        <v>83</v>
      </c>
      <c r="AY252" s="188" t="s">
        <v>163</v>
      </c>
      <c r="BK252" s="190">
        <f>SUM(BK253:BK259)</f>
        <v>0</v>
      </c>
    </row>
    <row r="253" spans="1:65" s="2" customFormat="1" ht="16.5" customHeight="1">
      <c r="A253" s="35"/>
      <c r="B253" s="36"/>
      <c r="C253" s="193" t="s">
        <v>326</v>
      </c>
      <c r="D253" s="193" t="s">
        <v>165</v>
      </c>
      <c r="E253" s="194" t="s">
        <v>339</v>
      </c>
      <c r="F253" s="195" t="s">
        <v>340</v>
      </c>
      <c r="G253" s="196" t="s">
        <v>229</v>
      </c>
      <c r="H253" s="197">
        <v>17.579999999999998</v>
      </c>
      <c r="I253" s="198"/>
      <c r="J253" s="199">
        <f>ROUND(I253*H253,2)</f>
        <v>0</v>
      </c>
      <c r="K253" s="195" t="s">
        <v>212</v>
      </c>
      <c r="L253" s="40"/>
      <c r="M253" s="200" t="s">
        <v>1</v>
      </c>
      <c r="N253" s="201" t="s">
        <v>43</v>
      </c>
      <c r="O253" s="73"/>
      <c r="P253" s="202">
        <f>O253*H253</f>
        <v>0</v>
      </c>
      <c r="Q253" s="202">
        <v>0</v>
      </c>
      <c r="R253" s="202">
        <f>Q253*H253</f>
        <v>0</v>
      </c>
      <c r="S253" s="202">
        <v>0</v>
      </c>
      <c r="T253" s="20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4" t="s">
        <v>111</v>
      </c>
      <c r="AT253" s="204" t="s">
        <v>165</v>
      </c>
      <c r="AU253" s="204" t="s">
        <v>85</v>
      </c>
      <c r="AY253" s="18" t="s">
        <v>163</v>
      </c>
      <c r="BE253" s="205">
        <f>IF(N253="základní",J253,0)</f>
        <v>0</v>
      </c>
      <c r="BF253" s="205">
        <f>IF(N253="snížená",J253,0)</f>
        <v>0</v>
      </c>
      <c r="BG253" s="205">
        <f>IF(N253="zákl. přenesená",J253,0)</f>
        <v>0</v>
      </c>
      <c r="BH253" s="205">
        <f>IF(N253="sníž. přenesená",J253,0)</f>
        <v>0</v>
      </c>
      <c r="BI253" s="205">
        <f>IF(N253="nulová",J253,0)</f>
        <v>0</v>
      </c>
      <c r="BJ253" s="18" t="s">
        <v>111</v>
      </c>
      <c r="BK253" s="205">
        <f>ROUND(I253*H253,2)</f>
        <v>0</v>
      </c>
      <c r="BL253" s="18" t="s">
        <v>111</v>
      </c>
      <c r="BM253" s="204" t="s">
        <v>341</v>
      </c>
    </row>
    <row r="254" spans="1:65" s="13" customFormat="1" ht="11.25">
      <c r="B254" s="206"/>
      <c r="C254" s="207"/>
      <c r="D254" s="208" t="s">
        <v>169</v>
      </c>
      <c r="E254" s="209" t="s">
        <v>1</v>
      </c>
      <c r="F254" s="210" t="s">
        <v>220</v>
      </c>
      <c r="G254" s="207"/>
      <c r="H254" s="209" t="s">
        <v>1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169</v>
      </c>
      <c r="AU254" s="216" t="s">
        <v>85</v>
      </c>
      <c r="AV254" s="13" t="s">
        <v>83</v>
      </c>
      <c r="AW254" s="13" t="s">
        <v>32</v>
      </c>
      <c r="AX254" s="13" t="s">
        <v>76</v>
      </c>
      <c r="AY254" s="216" t="s">
        <v>163</v>
      </c>
    </row>
    <row r="255" spans="1:65" s="14" customFormat="1" ht="11.25">
      <c r="B255" s="217"/>
      <c r="C255" s="218"/>
      <c r="D255" s="208" t="s">
        <v>169</v>
      </c>
      <c r="E255" s="219" t="s">
        <v>1</v>
      </c>
      <c r="F255" s="220" t="s">
        <v>171</v>
      </c>
      <c r="G255" s="218"/>
      <c r="H255" s="221">
        <v>17.579999999999998</v>
      </c>
      <c r="I255" s="222"/>
      <c r="J255" s="218"/>
      <c r="K255" s="218"/>
      <c r="L255" s="223"/>
      <c r="M255" s="229"/>
      <c r="N255" s="230"/>
      <c r="O255" s="230"/>
      <c r="P255" s="230"/>
      <c r="Q255" s="230"/>
      <c r="R255" s="230"/>
      <c r="S255" s="230"/>
      <c r="T255" s="231"/>
      <c r="AT255" s="227" t="s">
        <v>169</v>
      </c>
      <c r="AU255" s="227" t="s">
        <v>85</v>
      </c>
      <c r="AV255" s="14" t="s">
        <v>85</v>
      </c>
      <c r="AW255" s="14" t="s">
        <v>32</v>
      </c>
      <c r="AX255" s="14" t="s">
        <v>83</v>
      </c>
      <c r="AY255" s="227" t="s">
        <v>163</v>
      </c>
    </row>
    <row r="256" spans="1:65" s="2" customFormat="1" ht="16.5" customHeight="1">
      <c r="A256" s="35"/>
      <c r="B256" s="36"/>
      <c r="C256" s="193" t="s">
        <v>331</v>
      </c>
      <c r="D256" s="193" t="s">
        <v>165</v>
      </c>
      <c r="E256" s="194" t="s">
        <v>645</v>
      </c>
      <c r="F256" s="195" t="s">
        <v>646</v>
      </c>
      <c r="G256" s="196" t="s">
        <v>229</v>
      </c>
      <c r="H256" s="197">
        <v>0.50900000000000001</v>
      </c>
      <c r="I256" s="198"/>
      <c r="J256" s="199">
        <f>ROUND(I256*H256,2)</f>
        <v>0</v>
      </c>
      <c r="K256" s="195" t="s">
        <v>212</v>
      </c>
      <c r="L256" s="40"/>
      <c r="M256" s="200" t="s">
        <v>1</v>
      </c>
      <c r="N256" s="201" t="s">
        <v>43</v>
      </c>
      <c r="O256" s="73"/>
      <c r="P256" s="202">
        <f>O256*H256</f>
        <v>0</v>
      </c>
      <c r="Q256" s="202">
        <v>0</v>
      </c>
      <c r="R256" s="202">
        <f>Q256*H256</f>
        <v>0</v>
      </c>
      <c r="S256" s="202">
        <v>0</v>
      </c>
      <c r="T256" s="20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4" t="s">
        <v>111</v>
      </c>
      <c r="AT256" s="204" t="s">
        <v>165</v>
      </c>
      <c r="AU256" s="204" t="s">
        <v>85</v>
      </c>
      <c r="AY256" s="18" t="s">
        <v>163</v>
      </c>
      <c r="BE256" s="205">
        <f>IF(N256="základní",J256,0)</f>
        <v>0</v>
      </c>
      <c r="BF256" s="205">
        <f>IF(N256="snížená",J256,0)</f>
        <v>0</v>
      </c>
      <c r="BG256" s="205">
        <f>IF(N256="zákl. přenesená",J256,0)</f>
        <v>0</v>
      </c>
      <c r="BH256" s="205">
        <f>IF(N256="sníž. přenesená",J256,0)</f>
        <v>0</v>
      </c>
      <c r="BI256" s="205">
        <f>IF(N256="nulová",J256,0)</f>
        <v>0</v>
      </c>
      <c r="BJ256" s="18" t="s">
        <v>111</v>
      </c>
      <c r="BK256" s="205">
        <f>ROUND(I256*H256,2)</f>
        <v>0</v>
      </c>
      <c r="BL256" s="18" t="s">
        <v>111</v>
      </c>
      <c r="BM256" s="204" t="s">
        <v>647</v>
      </c>
    </row>
    <row r="257" spans="1:65" s="13" customFormat="1" ht="11.25">
      <c r="B257" s="206"/>
      <c r="C257" s="207"/>
      <c r="D257" s="208" t="s">
        <v>169</v>
      </c>
      <c r="E257" s="209" t="s">
        <v>1</v>
      </c>
      <c r="F257" s="210" t="s">
        <v>220</v>
      </c>
      <c r="G257" s="207"/>
      <c r="H257" s="209" t="s">
        <v>1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169</v>
      </c>
      <c r="AU257" s="216" t="s">
        <v>85</v>
      </c>
      <c r="AV257" s="13" t="s">
        <v>83</v>
      </c>
      <c r="AW257" s="13" t="s">
        <v>32</v>
      </c>
      <c r="AX257" s="13" t="s">
        <v>76</v>
      </c>
      <c r="AY257" s="216" t="s">
        <v>163</v>
      </c>
    </row>
    <row r="258" spans="1:65" s="13" customFormat="1" ht="11.25">
      <c r="B258" s="206"/>
      <c r="C258" s="207"/>
      <c r="D258" s="208" t="s">
        <v>169</v>
      </c>
      <c r="E258" s="209" t="s">
        <v>1</v>
      </c>
      <c r="F258" s="210" t="s">
        <v>648</v>
      </c>
      <c r="G258" s="207"/>
      <c r="H258" s="209" t="s">
        <v>1</v>
      </c>
      <c r="I258" s="211"/>
      <c r="J258" s="207"/>
      <c r="K258" s="207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169</v>
      </c>
      <c r="AU258" s="216" t="s">
        <v>85</v>
      </c>
      <c r="AV258" s="13" t="s">
        <v>83</v>
      </c>
      <c r="AW258" s="13" t="s">
        <v>32</v>
      </c>
      <c r="AX258" s="13" t="s">
        <v>76</v>
      </c>
      <c r="AY258" s="216" t="s">
        <v>163</v>
      </c>
    </row>
    <row r="259" spans="1:65" s="14" customFormat="1" ht="11.25">
      <c r="B259" s="217"/>
      <c r="C259" s="218"/>
      <c r="D259" s="208" t="s">
        <v>169</v>
      </c>
      <c r="E259" s="219" t="s">
        <v>1</v>
      </c>
      <c r="F259" s="220" t="s">
        <v>568</v>
      </c>
      <c r="G259" s="218"/>
      <c r="H259" s="221">
        <v>0.50900000000000001</v>
      </c>
      <c r="I259" s="222"/>
      <c r="J259" s="218"/>
      <c r="K259" s="218"/>
      <c r="L259" s="223"/>
      <c r="M259" s="229"/>
      <c r="N259" s="230"/>
      <c r="O259" s="230"/>
      <c r="P259" s="230"/>
      <c r="Q259" s="230"/>
      <c r="R259" s="230"/>
      <c r="S259" s="230"/>
      <c r="T259" s="231"/>
      <c r="AT259" s="227" t="s">
        <v>169</v>
      </c>
      <c r="AU259" s="227" t="s">
        <v>85</v>
      </c>
      <c r="AV259" s="14" t="s">
        <v>85</v>
      </c>
      <c r="AW259" s="14" t="s">
        <v>32</v>
      </c>
      <c r="AX259" s="14" t="s">
        <v>83</v>
      </c>
      <c r="AY259" s="227" t="s">
        <v>163</v>
      </c>
    </row>
    <row r="260" spans="1:65" s="12" customFormat="1" ht="22.9" customHeight="1">
      <c r="B260" s="177"/>
      <c r="C260" s="178"/>
      <c r="D260" s="179" t="s">
        <v>75</v>
      </c>
      <c r="E260" s="191" t="s">
        <v>253</v>
      </c>
      <c r="F260" s="191" t="s">
        <v>379</v>
      </c>
      <c r="G260" s="178"/>
      <c r="H260" s="178"/>
      <c r="I260" s="181"/>
      <c r="J260" s="192">
        <f>BK260</f>
        <v>0</v>
      </c>
      <c r="K260" s="178"/>
      <c r="L260" s="183"/>
      <c r="M260" s="184"/>
      <c r="N260" s="185"/>
      <c r="O260" s="185"/>
      <c r="P260" s="186">
        <f>SUM(P261:P284)</f>
        <v>0</v>
      </c>
      <c r="Q260" s="185"/>
      <c r="R260" s="186">
        <f>SUM(R261:R284)</f>
        <v>2.83704</v>
      </c>
      <c r="S260" s="185"/>
      <c r="T260" s="187">
        <f>SUM(T261:T284)</f>
        <v>0</v>
      </c>
      <c r="AR260" s="188" t="s">
        <v>83</v>
      </c>
      <c r="AT260" s="189" t="s">
        <v>75</v>
      </c>
      <c r="AU260" s="189" t="s">
        <v>83</v>
      </c>
      <c r="AY260" s="188" t="s">
        <v>163</v>
      </c>
      <c r="BK260" s="190">
        <f>SUM(BK261:BK284)</f>
        <v>0</v>
      </c>
    </row>
    <row r="261" spans="1:65" s="2" customFormat="1" ht="24.2" customHeight="1">
      <c r="A261" s="35"/>
      <c r="B261" s="36"/>
      <c r="C261" s="193" t="s">
        <v>7</v>
      </c>
      <c r="D261" s="193" t="s">
        <v>165</v>
      </c>
      <c r="E261" s="194" t="s">
        <v>649</v>
      </c>
      <c r="F261" s="195" t="s">
        <v>650</v>
      </c>
      <c r="G261" s="196" t="s">
        <v>334</v>
      </c>
      <c r="H261" s="197">
        <v>130.5</v>
      </c>
      <c r="I261" s="198"/>
      <c r="J261" s="199">
        <f>ROUND(I261*H261,2)</f>
        <v>0</v>
      </c>
      <c r="K261" s="195" t="s">
        <v>212</v>
      </c>
      <c r="L261" s="40"/>
      <c r="M261" s="200" t="s">
        <v>1</v>
      </c>
      <c r="N261" s="201" t="s">
        <v>43</v>
      </c>
      <c r="O261" s="73"/>
      <c r="P261" s="202">
        <f>O261*H261</f>
        <v>0</v>
      </c>
      <c r="Q261" s="202">
        <v>2.7599999999999999E-3</v>
      </c>
      <c r="R261" s="202">
        <f>Q261*H261</f>
        <v>0.36018</v>
      </c>
      <c r="S261" s="202">
        <v>0</v>
      </c>
      <c r="T261" s="20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4" t="s">
        <v>111</v>
      </c>
      <c r="AT261" s="204" t="s">
        <v>165</v>
      </c>
      <c r="AU261" s="204" t="s">
        <v>85</v>
      </c>
      <c r="AY261" s="18" t="s">
        <v>163</v>
      </c>
      <c r="BE261" s="205">
        <f>IF(N261="základní",J261,0)</f>
        <v>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8" t="s">
        <v>111</v>
      </c>
      <c r="BK261" s="205">
        <f>ROUND(I261*H261,2)</f>
        <v>0</v>
      </c>
      <c r="BL261" s="18" t="s">
        <v>111</v>
      </c>
      <c r="BM261" s="204" t="s">
        <v>651</v>
      </c>
    </row>
    <row r="262" spans="1:65" s="13" customFormat="1" ht="11.25">
      <c r="B262" s="206"/>
      <c r="C262" s="207"/>
      <c r="D262" s="208" t="s">
        <v>169</v>
      </c>
      <c r="E262" s="209" t="s">
        <v>1</v>
      </c>
      <c r="F262" s="210" t="s">
        <v>220</v>
      </c>
      <c r="G262" s="207"/>
      <c r="H262" s="209" t="s">
        <v>1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169</v>
      </c>
      <c r="AU262" s="216" t="s">
        <v>85</v>
      </c>
      <c r="AV262" s="13" t="s">
        <v>83</v>
      </c>
      <c r="AW262" s="13" t="s">
        <v>32</v>
      </c>
      <c r="AX262" s="13" t="s">
        <v>76</v>
      </c>
      <c r="AY262" s="216" t="s">
        <v>163</v>
      </c>
    </row>
    <row r="263" spans="1:65" s="14" customFormat="1" ht="11.25">
      <c r="B263" s="217"/>
      <c r="C263" s="218"/>
      <c r="D263" s="208" t="s">
        <v>169</v>
      </c>
      <c r="E263" s="219" t="s">
        <v>1</v>
      </c>
      <c r="F263" s="220" t="s">
        <v>652</v>
      </c>
      <c r="G263" s="218"/>
      <c r="H263" s="221">
        <v>130.5</v>
      </c>
      <c r="I263" s="222"/>
      <c r="J263" s="218"/>
      <c r="K263" s="218"/>
      <c r="L263" s="223"/>
      <c r="M263" s="229"/>
      <c r="N263" s="230"/>
      <c r="O263" s="230"/>
      <c r="P263" s="230"/>
      <c r="Q263" s="230"/>
      <c r="R263" s="230"/>
      <c r="S263" s="230"/>
      <c r="T263" s="231"/>
      <c r="AT263" s="227" t="s">
        <v>169</v>
      </c>
      <c r="AU263" s="227" t="s">
        <v>85</v>
      </c>
      <c r="AV263" s="14" t="s">
        <v>85</v>
      </c>
      <c r="AW263" s="14" t="s">
        <v>32</v>
      </c>
      <c r="AX263" s="14" t="s">
        <v>83</v>
      </c>
      <c r="AY263" s="227" t="s">
        <v>163</v>
      </c>
    </row>
    <row r="264" spans="1:65" s="2" customFormat="1" ht="24.2" customHeight="1">
      <c r="A264" s="35"/>
      <c r="B264" s="36"/>
      <c r="C264" s="193" t="s">
        <v>342</v>
      </c>
      <c r="D264" s="193" t="s">
        <v>165</v>
      </c>
      <c r="E264" s="194" t="s">
        <v>653</v>
      </c>
      <c r="F264" s="195" t="s">
        <v>654</v>
      </c>
      <c r="G264" s="196" t="s">
        <v>334</v>
      </c>
      <c r="H264" s="197">
        <v>16</v>
      </c>
      <c r="I264" s="198"/>
      <c r="J264" s="199">
        <f>ROUND(I264*H264,2)</f>
        <v>0</v>
      </c>
      <c r="K264" s="195" t="s">
        <v>212</v>
      </c>
      <c r="L264" s="40"/>
      <c r="M264" s="200" t="s">
        <v>1</v>
      </c>
      <c r="N264" s="201" t="s">
        <v>43</v>
      </c>
      <c r="O264" s="73"/>
      <c r="P264" s="202">
        <f>O264*H264</f>
        <v>0</v>
      </c>
      <c r="Q264" s="202">
        <v>4.4000000000000003E-3</v>
      </c>
      <c r="R264" s="202">
        <f>Q264*H264</f>
        <v>7.0400000000000004E-2</v>
      </c>
      <c r="S264" s="202">
        <v>0</v>
      </c>
      <c r="T264" s="203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4" t="s">
        <v>111</v>
      </c>
      <c r="AT264" s="204" t="s">
        <v>165</v>
      </c>
      <c r="AU264" s="204" t="s">
        <v>85</v>
      </c>
      <c r="AY264" s="18" t="s">
        <v>163</v>
      </c>
      <c r="BE264" s="205">
        <f>IF(N264="základní",J264,0)</f>
        <v>0</v>
      </c>
      <c r="BF264" s="205">
        <f>IF(N264="snížená",J264,0)</f>
        <v>0</v>
      </c>
      <c r="BG264" s="205">
        <f>IF(N264="zákl. přenesená",J264,0)</f>
        <v>0</v>
      </c>
      <c r="BH264" s="205">
        <f>IF(N264="sníž. přenesená",J264,0)</f>
        <v>0</v>
      </c>
      <c r="BI264" s="205">
        <f>IF(N264="nulová",J264,0)</f>
        <v>0</v>
      </c>
      <c r="BJ264" s="18" t="s">
        <v>111</v>
      </c>
      <c r="BK264" s="205">
        <f>ROUND(I264*H264,2)</f>
        <v>0</v>
      </c>
      <c r="BL264" s="18" t="s">
        <v>111</v>
      </c>
      <c r="BM264" s="204" t="s">
        <v>655</v>
      </c>
    </row>
    <row r="265" spans="1:65" s="13" customFormat="1" ht="11.25">
      <c r="B265" s="206"/>
      <c r="C265" s="207"/>
      <c r="D265" s="208" t="s">
        <v>169</v>
      </c>
      <c r="E265" s="209" t="s">
        <v>1</v>
      </c>
      <c r="F265" s="210" t="s">
        <v>220</v>
      </c>
      <c r="G265" s="207"/>
      <c r="H265" s="209" t="s">
        <v>1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169</v>
      </c>
      <c r="AU265" s="216" t="s">
        <v>85</v>
      </c>
      <c r="AV265" s="13" t="s">
        <v>83</v>
      </c>
      <c r="AW265" s="13" t="s">
        <v>32</v>
      </c>
      <c r="AX265" s="13" t="s">
        <v>76</v>
      </c>
      <c r="AY265" s="216" t="s">
        <v>163</v>
      </c>
    </row>
    <row r="266" spans="1:65" s="14" customFormat="1" ht="11.25">
      <c r="B266" s="217"/>
      <c r="C266" s="218"/>
      <c r="D266" s="208" t="s">
        <v>169</v>
      </c>
      <c r="E266" s="219" t="s">
        <v>1</v>
      </c>
      <c r="F266" s="220" t="s">
        <v>656</v>
      </c>
      <c r="G266" s="218"/>
      <c r="H266" s="221">
        <v>16</v>
      </c>
      <c r="I266" s="222"/>
      <c r="J266" s="218"/>
      <c r="K266" s="218"/>
      <c r="L266" s="223"/>
      <c r="M266" s="229"/>
      <c r="N266" s="230"/>
      <c r="O266" s="230"/>
      <c r="P266" s="230"/>
      <c r="Q266" s="230"/>
      <c r="R266" s="230"/>
      <c r="S266" s="230"/>
      <c r="T266" s="231"/>
      <c r="AT266" s="227" t="s">
        <v>169</v>
      </c>
      <c r="AU266" s="227" t="s">
        <v>85</v>
      </c>
      <c r="AV266" s="14" t="s">
        <v>85</v>
      </c>
      <c r="AW266" s="14" t="s">
        <v>32</v>
      </c>
      <c r="AX266" s="14" t="s">
        <v>83</v>
      </c>
      <c r="AY266" s="227" t="s">
        <v>163</v>
      </c>
    </row>
    <row r="267" spans="1:65" s="2" customFormat="1" ht="24.2" customHeight="1">
      <c r="A267" s="35"/>
      <c r="B267" s="36"/>
      <c r="C267" s="193" t="s">
        <v>349</v>
      </c>
      <c r="D267" s="193" t="s">
        <v>165</v>
      </c>
      <c r="E267" s="194" t="s">
        <v>657</v>
      </c>
      <c r="F267" s="195" t="s">
        <v>658</v>
      </c>
      <c r="G267" s="196" t="s">
        <v>345</v>
      </c>
      <c r="H267" s="197">
        <v>18</v>
      </c>
      <c r="I267" s="198"/>
      <c r="J267" s="199">
        <f>ROUND(I267*H267,2)</f>
        <v>0</v>
      </c>
      <c r="K267" s="195" t="s">
        <v>212</v>
      </c>
      <c r="L267" s="40"/>
      <c r="M267" s="200" t="s">
        <v>1</v>
      </c>
      <c r="N267" s="201" t="s">
        <v>43</v>
      </c>
      <c r="O267" s="73"/>
      <c r="P267" s="202">
        <f>O267*H267</f>
        <v>0</v>
      </c>
      <c r="Q267" s="202">
        <v>5.8029999999999998E-2</v>
      </c>
      <c r="R267" s="202">
        <f>Q267*H267</f>
        <v>1.04454</v>
      </c>
      <c r="S267" s="202">
        <v>0</v>
      </c>
      <c r="T267" s="20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4" t="s">
        <v>111</v>
      </c>
      <c r="AT267" s="204" t="s">
        <v>165</v>
      </c>
      <c r="AU267" s="204" t="s">
        <v>85</v>
      </c>
      <c r="AY267" s="18" t="s">
        <v>163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8" t="s">
        <v>111</v>
      </c>
      <c r="BK267" s="205">
        <f>ROUND(I267*H267,2)</f>
        <v>0</v>
      </c>
      <c r="BL267" s="18" t="s">
        <v>111</v>
      </c>
      <c r="BM267" s="204" t="s">
        <v>659</v>
      </c>
    </row>
    <row r="268" spans="1:65" s="13" customFormat="1" ht="11.25">
      <c r="B268" s="206"/>
      <c r="C268" s="207"/>
      <c r="D268" s="208" t="s">
        <v>169</v>
      </c>
      <c r="E268" s="209" t="s">
        <v>1</v>
      </c>
      <c r="F268" s="210" t="s">
        <v>220</v>
      </c>
      <c r="G268" s="207"/>
      <c r="H268" s="209" t="s">
        <v>1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169</v>
      </c>
      <c r="AU268" s="216" t="s">
        <v>85</v>
      </c>
      <c r="AV268" s="13" t="s">
        <v>83</v>
      </c>
      <c r="AW268" s="13" t="s">
        <v>32</v>
      </c>
      <c r="AX268" s="13" t="s">
        <v>76</v>
      </c>
      <c r="AY268" s="216" t="s">
        <v>163</v>
      </c>
    </row>
    <row r="269" spans="1:65" s="14" customFormat="1" ht="11.25">
      <c r="B269" s="217"/>
      <c r="C269" s="218"/>
      <c r="D269" s="208" t="s">
        <v>169</v>
      </c>
      <c r="E269" s="219" t="s">
        <v>1</v>
      </c>
      <c r="F269" s="220" t="s">
        <v>322</v>
      </c>
      <c r="G269" s="218"/>
      <c r="H269" s="221">
        <v>18</v>
      </c>
      <c r="I269" s="222"/>
      <c r="J269" s="218"/>
      <c r="K269" s="218"/>
      <c r="L269" s="223"/>
      <c r="M269" s="229"/>
      <c r="N269" s="230"/>
      <c r="O269" s="230"/>
      <c r="P269" s="230"/>
      <c r="Q269" s="230"/>
      <c r="R269" s="230"/>
      <c r="S269" s="230"/>
      <c r="T269" s="231"/>
      <c r="AT269" s="227" t="s">
        <v>169</v>
      </c>
      <c r="AU269" s="227" t="s">
        <v>85</v>
      </c>
      <c r="AV269" s="14" t="s">
        <v>85</v>
      </c>
      <c r="AW269" s="14" t="s">
        <v>32</v>
      </c>
      <c r="AX269" s="14" t="s">
        <v>83</v>
      </c>
      <c r="AY269" s="227" t="s">
        <v>163</v>
      </c>
    </row>
    <row r="270" spans="1:65" s="2" customFormat="1" ht="33" customHeight="1">
      <c r="A270" s="35"/>
      <c r="B270" s="36"/>
      <c r="C270" s="193" t="s">
        <v>354</v>
      </c>
      <c r="D270" s="193" t="s">
        <v>165</v>
      </c>
      <c r="E270" s="194" t="s">
        <v>660</v>
      </c>
      <c r="F270" s="195" t="s">
        <v>661</v>
      </c>
      <c r="G270" s="196" t="s">
        <v>345</v>
      </c>
      <c r="H270" s="197">
        <v>1</v>
      </c>
      <c r="I270" s="198"/>
      <c r="J270" s="199">
        <f>ROUND(I270*H270,2)</f>
        <v>0</v>
      </c>
      <c r="K270" s="195" t="s">
        <v>212</v>
      </c>
      <c r="L270" s="40"/>
      <c r="M270" s="200" t="s">
        <v>1</v>
      </c>
      <c r="N270" s="201" t="s">
        <v>43</v>
      </c>
      <c r="O270" s="73"/>
      <c r="P270" s="202">
        <f>O270*H270</f>
        <v>0</v>
      </c>
      <c r="Q270" s="202">
        <v>1.136E-2</v>
      </c>
      <c r="R270" s="202">
        <f>Q270*H270</f>
        <v>1.136E-2</v>
      </c>
      <c r="S270" s="202">
        <v>0</v>
      </c>
      <c r="T270" s="20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4" t="s">
        <v>111</v>
      </c>
      <c r="AT270" s="204" t="s">
        <v>165</v>
      </c>
      <c r="AU270" s="204" t="s">
        <v>85</v>
      </c>
      <c r="AY270" s="18" t="s">
        <v>163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8" t="s">
        <v>111</v>
      </c>
      <c r="BK270" s="205">
        <f>ROUND(I270*H270,2)</f>
        <v>0</v>
      </c>
      <c r="BL270" s="18" t="s">
        <v>111</v>
      </c>
      <c r="BM270" s="204" t="s">
        <v>662</v>
      </c>
    </row>
    <row r="271" spans="1:65" s="13" customFormat="1" ht="11.25">
      <c r="B271" s="206"/>
      <c r="C271" s="207"/>
      <c r="D271" s="208" t="s">
        <v>169</v>
      </c>
      <c r="E271" s="209" t="s">
        <v>1</v>
      </c>
      <c r="F271" s="210" t="s">
        <v>220</v>
      </c>
      <c r="G271" s="207"/>
      <c r="H271" s="209" t="s">
        <v>1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169</v>
      </c>
      <c r="AU271" s="216" t="s">
        <v>85</v>
      </c>
      <c r="AV271" s="13" t="s">
        <v>83</v>
      </c>
      <c r="AW271" s="13" t="s">
        <v>32</v>
      </c>
      <c r="AX271" s="13" t="s">
        <v>76</v>
      </c>
      <c r="AY271" s="216" t="s">
        <v>163</v>
      </c>
    </row>
    <row r="272" spans="1:65" s="14" customFormat="1" ht="11.25">
      <c r="B272" s="217"/>
      <c r="C272" s="218"/>
      <c r="D272" s="208" t="s">
        <v>169</v>
      </c>
      <c r="E272" s="219" t="s">
        <v>1</v>
      </c>
      <c r="F272" s="220" t="s">
        <v>83</v>
      </c>
      <c r="G272" s="218"/>
      <c r="H272" s="221">
        <v>1</v>
      </c>
      <c r="I272" s="222"/>
      <c r="J272" s="218"/>
      <c r="K272" s="218"/>
      <c r="L272" s="223"/>
      <c r="M272" s="229"/>
      <c r="N272" s="230"/>
      <c r="O272" s="230"/>
      <c r="P272" s="230"/>
      <c r="Q272" s="230"/>
      <c r="R272" s="230"/>
      <c r="S272" s="230"/>
      <c r="T272" s="231"/>
      <c r="AT272" s="227" t="s">
        <v>169</v>
      </c>
      <c r="AU272" s="227" t="s">
        <v>85</v>
      </c>
      <c r="AV272" s="14" t="s">
        <v>85</v>
      </c>
      <c r="AW272" s="14" t="s">
        <v>32</v>
      </c>
      <c r="AX272" s="14" t="s">
        <v>83</v>
      </c>
      <c r="AY272" s="227" t="s">
        <v>163</v>
      </c>
    </row>
    <row r="273" spans="1:65" s="2" customFormat="1" ht="33" customHeight="1">
      <c r="A273" s="35"/>
      <c r="B273" s="36"/>
      <c r="C273" s="193" t="s">
        <v>359</v>
      </c>
      <c r="D273" s="193" t="s">
        <v>165</v>
      </c>
      <c r="E273" s="194" t="s">
        <v>663</v>
      </c>
      <c r="F273" s="195" t="s">
        <v>664</v>
      </c>
      <c r="G273" s="196" t="s">
        <v>345</v>
      </c>
      <c r="H273" s="197">
        <v>10</v>
      </c>
      <c r="I273" s="198"/>
      <c r="J273" s="199">
        <f>ROUND(I273*H273,2)</f>
        <v>0</v>
      </c>
      <c r="K273" s="195" t="s">
        <v>212</v>
      </c>
      <c r="L273" s="40"/>
      <c r="M273" s="200" t="s">
        <v>1</v>
      </c>
      <c r="N273" s="201" t="s">
        <v>43</v>
      </c>
      <c r="O273" s="73"/>
      <c r="P273" s="202">
        <f>O273*H273</f>
        <v>0</v>
      </c>
      <c r="Q273" s="202">
        <v>1.8180000000000002E-2</v>
      </c>
      <c r="R273" s="202">
        <f>Q273*H273</f>
        <v>0.18180000000000002</v>
      </c>
      <c r="S273" s="202">
        <v>0</v>
      </c>
      <c r="T273" s="20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4" t="s">
        <v>111</v>
      </c>
      <c r="AT273" s="204" t="s">
        <v>165</v>
      </c>
      <c r="AU273" s="204" t="s">
        <v>85</v>
      </c>
      <c r="AY273" s="18" t="s">
        <v>163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8" t="s">
        <v>111</v>
      </c>
      <c r="BK273" s="205">
        <f>ROUND(I273*H273,2)</f>
        <v>0</v>
      </c>
      <c r="BL273" s="18" t="s">
        <v>111</v>
      </c>
      <c r="BM273" s="204" t="s">
        <v>665</v>
      </c>
    </row>
    <row r="274" spans="1:65" s="13" customFormat="1" ht="11.25">
      <c r="B274" s="206"/>
      <c r="C274" s="207"/>
      <c r="D274" s="208" t="s">
        <v>169</v>
      </c>
      <c r="E274" s="209" t="s">
        <v>1</v>
      </c>
      <c r="F274" s="210" t="s">
        <v>220</v>
      </c>
      <c r="G274" s="207"/>
      <c r="H274" s="209" t="s">
        <v>1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169</v>
      </c>
      <c r="AU274" s="216" t="s">
        <v>85</v>
      </c>
      <c r="AV274" s="13" t="s">
        <v>83</v>
      </c>
      <c r="AW274" s="13" t="s">
        <v>32</v>
      </c>
      <c r="AX274" s="13" t="s">
        <v>76</v>
      </c>
      <c r="AY274" s="216" t="s">
        <v>163</v>
      </c>
    </row>
    <row r="275" spans="1:65" s="14" customFormat="1" ht="11.25">
      <c r="B275" s="217"/>
      <c r="C275" s="218"/>
      <c r="D275" s="208" t="s">
        <v>169</v>
      </c>
      <c r="E275" s="219" t="s">
        <v>1</v>
      </c>
      <c r="F275" s="220" t="s">
        <v>276</v>
      </c>
      <c r="G275" s="218"/>
      <c r="H275" s="221">
        <v>10</v>
      </c>
      <c r="I275" s="222"/>
      <c r="J275" s="218"/>
      <c r="K275" s="218"/>
      <c r="L275" s="223"/>
      <c r="M275" s="229"/>
      <c r="N275" s="230"/>
      <c r="O275" s="230"/>
      <c r="P275" s="230"/>
      <c r="Q275" s="230"/>
      <c r="R275" s="230"/>
      <c r="S275" s="230"/>
      <c r="T275" s="231"/>
      <c r="AT275" s="227" t="s">
        <v>169</v>
      </c>
      <c r="AU275" s="227" t="s">
        <v>85</v>
      </c>
      <c r="AV275" s="14" t="s">
        <v>85</v>
      </c>
      <c r="AW275" s="14" t="s">
        <v>32</v>
      </c>
      <c r="AX275" s="14" t="s">
        <v>83</v>
      </c>
      <c r="AY275" s="227" t="s">
        <v>163</v>
      </c>
    </row>
    <row r="276" spans="1:65" s="2" customFormat="1" ht="33" customHeight="1">
      <c r="A276" s="35"/>
      <c r="B276" s="36"/>
      <c r="C276" s="193" t="s">
        <v>364</v>
      </c>
      <c r="D276" s="193" t="s">
        <v>165</v>
      </c>
      <c r="E276" s="194" t="s">
        <v>666</v>
      </c>
      <c r="F276" s="195" t="s">
        <v>667</v>
      </c>
      <c r="G276" s="196" t="s">
        <v>345</v>
      </c>
      <c r="H276" s="197">
        <v>7</v>
      </c>
      <c r="I276" s="198"/>
      <c r="J276" s="199">
        <f>ROUND(I276*H276,2)</f>
        <v>0</v>
      </c>
      <c r="K276" s="195" t="s">
        <v>212</v>
      </c>
      <c r="L276" s="40"/>
      <c r="M276" s="200" t="s">
        <v>1</v>
      </c>
      <c r="N276" s="201" t="s">
        <v>43</v>
      </c>
      <c r="O276" s="73"/>
      <c r="P276" s="202">
        <f>O276*H276</f>
        <v>0</v>
      </c>
      <c r="Q276" s="202">
        <v>2.6720000000000001E-2</v>
      </c>
      <c r="R276" s="202">
        <f>Q276*H276</f>
        <v>0.18704000000000001</v>
      </c>
      <c r="S276" s="202">
        <v>0</v>
      </c>
      <c r="T276" s="20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4" t="s">
        <v>111</v>
      </c>
      <c r="AT276" s="204" t="s">
        <v>165</v>
      </c>
      <c r="AU276" s="204" t="s">
        <v>85</v>
      </c>
      <c r="AY276" s="18" t="s">
        <v>163</v>
      </c>
      <c r="BE276" s="205">
        <f>IF(N276="základní",J276,0)</f>
        <v>0</v>
      </c>
      <c r="BF276" s="205">
        <f>IF(N276="snížená",J276,0)</f>
        <v>0</v>
      </c>
      <c r="BG276" s="205">
        <f>IF(N276="zákl. přenesená",J276,0)</f>
        <v>0</v>
      </c>
      <c r="BH276" s="205">
        <f>IF(N276="sníž. přenesená",J276,0)</f>
        <v>0</v>
      </c>
      <c r="BI276" s="205">
        <f>IF(N276="nulová",J276,0)</f>
        <v>0</v>
      </c>
      <c r="BJ276" s="18" t="s">
        <v>111</v>
      </c>
      <c r="BK276" s="205">
        <f>ROUND(I276*H276,2)</f>
        <v>0</v>
      </c>
      <c r="BL276" s="18" t="s">
        <v>111</v>
      </c>
      <c r="BM276" s="204" t="s">
        <v>668</v>
      </c>
    </row>
    <row r="277" spans="1:65" s="13" customFormat="1" ht="11.25">
      <c r="B277" s="206"/>
      <c r="C277" s="207"/>
      <c r="D277" s="208" t="s">
        <v>169</v>
      </c>
      <c r="E277" s="209" t="s">
        <v>1</v>
      </c>
      <c r="F277" s="210" t="s">
        <v>220</v>
      </c>
      <c r="G277" s="207"/>
      <c r="H277" s="209" t="s">
        <v>1</v>
      </c>
      <c r="I277" s="211"/>
      <c r="J277" s="207"/>
      <c r="K277" s="207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169</v>
      </c>
      <c r="AU277" s="216" t="s">
        <v>85</v>
      </c>
      <c r="AV277" s="13" t="s">
        <v>83</v>
      </c>
      <c r="AW277" s="13" t="s">
        <v>32</v>
      </c>
      <c r="AX277" s="13" t="s">
        <v>76</v>
      </c>
      <c r="AY277" s="216" t="s">
        <v>163</v>
      </c>
    </row>
    <row r="278" spans="1:65" s="14" customFormat="1" ht="11.25">
      <c r="B278" s="217"/>
      <c r="C278" s="218"/>
      <c r="D278" s="208" t="s">
        <v>169</v>
      </c>
      <c r="E278" s="219" t="s">
        <v>1</v>
      </c>
      <c r="F278" s="220" t="s">
        <v>248</v>
      </c>
      <c r="G278" s="218"/>
      <c r="H278" s="221">
        <v>7</v>
      </c>
      <c r="I278" s="222"/>
      <c r="J278" s="218"/>
      <c r="K278" s="218"/>
      <c r="L278" s="223"/>
      <c r="M278" s="229"/>
      <c r="N278" s="230"/>
      <c r="O278" s="230"/>
      <c r="P278" s="230"/>
      <c r="Q278" s="230"/>
      <c r="R278" s="230"/>
      <c r="S278" s="230"/>
      <c r="T278" s="231"/>
      <c r="AT278" s="227" t="s">
        <v>169</v>
      </c>
      <c r="AU278" s="227" t="s">
        <v>85</v>
      </c>
      <c r="AV278" s="14" t="s">
        <v>85</v>
      </c>
      <c r="AW278" s="14" t="s">
        <v>32</v>
      </c>
      <c r="AX278" s="14" t="s">
        <v>83</v>
      </c>
      <c r="AY278" s="227" t="s">
        <v>163</v>
      </c>
    </row>
    <row r="279" spans="1:65" s="2" customFormat="1" ht="24.2" customHeight="1">
      <c r="A279" s="35"/>
      <c r="B279" s="36"/>
      <c r="C279" s="193" t="s">
        <v>369</v>
      </c>
      <c r="D279" s="193" t="s">
        <v>165</v>
      </c>
      <c r="E279" s="194" t="s">
        <v>669</v>
      </c>
      <c r="F279" s="195" t="s">
        <v>670</v>
      </c>
      <c r="G279" s="196" t="s">
        <v>345</v>
      </c>
      <c r="H279" s="197">
        <v>18</v>
      </c>
      <c r="I279" s="198"/>
      <c r="J279" s="199">
        <f>ROUND(I279*H279,2)</f>
        <v>0</v>
      </c>
      <c r="K279" s="195" t="s">
        <v>212</v>
      </c>
      <c r="L279" s="40"/>
      <c r="M279" s="200" t="s">
        <v>1</v>
      </c>
      <c r="N279" s="201" t="s">
        <v>43</v>
      </c>
      <c r="O279" s="73"/>
      <c r="P279" s="202">
        <f>O279*H279</f>
        <v>0</v>
      </c>
      <c r="Q279" s="202">
        <v>0</v>
      </c>
      <c r="R279" s="202">
        <f>Q279*H279</f>
        <v>0</v>
      </c>
      <c r="S279" s="202">
        <v>0</v>
      </c>
      <c r="T279" s="20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4" t="s">
        <v>111</v>
      </c>
      <c r="AT279" s="204" t="s">
        <v>165</v>
      </c>
      <c r="AU279" s="204" t="s">
        <v>85</v>
      </c>
      <c r="AY279" s="18" t="s">
        <v>163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8" t="s">
        <v>111</v>
      </c>
      <c r="BK279" s="205">
        <f>ROUND(I279*H279,2)</f>
        <v>0</v>
      </c>
      <c r="BL279" s="18" t="s">
        <v>111</v>
      </c>
      <c r="BM279" s="204" t="s">
        <v>671</v>
      </c>
    </row>
    <row r="280" spans="1:65" s="13" customFormat="1" ht="11.25">
      <c r="B280" s="206"/>
      <c r="C280" s="207"/>
      <c r="D280" s="208" t="s">
        <v>169</v>
      </c>
      <c r="E280" s="209" t="s">
        <v>1</v>
      </c>
      <c r="F280" s="210" t="s">
        <v>220</v>
      </c>
      <c r="G280" s="207"/>
      <c r="H280" s="209" t="s">
        <v>1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169</v>
      </c>
      <c r="AU280" s="216" t="s">
        <v>85</v>
      </c>
      <c r="AV280" s="13" t="s">
        <v>83</v>
      </c>
      <c r="AW280" s="13" t="s">
        <v>32</v>
      </c>
      <c r="AX280" s="13" t="s">
        <v>76</v>
      </c>
      <c r="AY280" s="216" t="s">
        <v>163</v>
      </c>
    </row>
    <row r="281" spans="1:65" s="14" customFormat="1" ht="11.25">
      <c r="B281" s="217"/>
      <c r="C281" s="218"/>
      <c r="D281" s="208" t="s">
        <v>169</v>
      </c>
      <c r="E281" s="219" t="s">
        <v>1</v>
      </c>
      <c r="F281" s="220" t="s">
        <v>322</v>
      </c>
      <c r="G281" s="218"/>
      <c r="H281" s="221">
        <v>18</v>
      </c>
      <c r="I281" s="222"/>
      <c r="J281" s="218"/>
      <c r="K281" s="218"/>
      <c r="L281" s="223"/>
      <c r="M281" s="229"/>
      <c r="N281" s="230"/>
      <c r="O281" s="230"/>
      <c r="P281" s="230"/>
      <c r="Q281" s="230"/>
      <c r="R281" s="230"/>
      <c r="S281" s="230"/>
      <c r="T281" s="231"/>
      <c r="AT281" s="227" t="s">
        <v>169</v>
      </c>
      <c r="AU281" s="227" t="s">
        <v>85</v>
      </c>
      <c r="AV281" s="14" t="s">
        <v>85</v>
      </c>
      <c r="AW281" s="14" t="s">
        <v>32</v>
      </c>
      <c r="AX281" s="14" t="s">
        <v>83</v>
      </c>
      <c r="AY281" s="227" t="s">
        <v>163</v>
      </c>
    </row>
    <row r="282" spans="1:65" s="2" customFormat="1" ht="33" customHeight="1">
      <c r="A282" s="35"/>
      <c r="B282" s="36"/>
      <c r="C282" s="193" t="s">
        <v>375</v>
      </c>
      <c r="D282" s="193" t="s">
        <v>165</v>
      </c>
      <c r="E282" s="194" t="s">
        <v>672</v>
      </c>
      <c r="F282" s="195" t="s">
        <v>673</v>
      </c>
      <c r="G282" s="196" t="s">
        <v>345</v>
      </c>
      <c r="H282" s="197">
        <v>18</v>
      </c>
      <c r="I282" s="198"/>
      <c r="J282" s="199">
        <f>ROUND(I282*H282,2)</f>
        <v>0</v>
      </c>
      <c r="K282" s="195" t="s">
        <v>212</v>
      </c>
      <c r="L282" s="40"/>
      <c r="M282" s="200" t="s">
        <v>1</v>
      </c>
      <c r="N282" s="201" t="s">
        <v>43</v>
      </c>
      <c r="O282" s="73"/>
      <c r="P282" s="202">
        <f>O282*H282</f>
        <v>0</v>
      </c>
      <c r="Q282" s="202">
        <v>5.4539999999999998E-2</v>
      </c>
      <c r="R282" s="202">
        <f>Q282*H282</f>
        <v>0.98171999999999993</v>
      </c>
      <c r="S282" s="202">
        <v>0</v>
      </c>
      <c r="T282" s="20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4" t="s">
        <v>111</v>
      </c>
      <c r="AT282" s="204" t="s">
        <v>165</v>
      </c>
      <c r="AU282" s="204" t="s">
        <v>85</v>
      </c>
      <c r="AY282" s="18" t="s">
        <v>163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8" t="s">
        <v>111</v>
      </c>
      <c r="BK282" s="205">
        <f>ROUND(I282*H282,2)</f>
        <v>0</v>
      </c>
      <c r="BL282" s="18" t="s">
        <v>111</v>
      </c>
      <c r="BM282" s="204" t="s">
        <v>674</v>
      </c>
    </row>
    <row r="283" spans="1:65" s="13" customFormat="1" ht="11.25">
      <c r="B283" s="206"/>
      <c r="C283" s="207"/>
      <c r="D283" s="208" t="s">
        <v>169</v>
      </c>
      <c r="E283" s="209" t="s">
        <v>1</v>
      </c>
      <c r="F283" s="210" t="s">
        <v>220</v>
      </c>
      <c r="G283" s="207"/>
      <c r="H283" s="209" t="s">
        <v>1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169</v>
      </c>
      <c r="AU283" s="216" t="s">
        <v>85</v>
      </c>
      <c r="AV283" s="13" t="s">
        <v>83</v>
      </c>
      <c r="AW283" s="13" t="s">
        <v>32</v>
      </c>
      <c r="AX283" s="13" t="s">
        <v>76</v>
      </c>
      <c r="AY283" s="216" t="s">
        <v>163</v>
      </c>
    </row>
    <row r="284" spans="1:65" s="14" customFormat="1" ht="11.25">
      <c r="B284" s="217"/>
      <c r="C284" s="218"/>
      <c r="D284" s="208" t="s">
        <v>169</v>
      </c>
      <c r="E284" s="219" t="s">
        <v>1</v>
      </c>
      <c r="F284" s="220" t="s">
        <v>322</v>
      </c>
      <c r="G284" s="218"/>
      <c r="H284" s="221">
        <v>18</v>
      </c>
      <c r="I284" s="222"/>
      <c r="J284" s="218"/>
      <c r="K284" s="218"/>
      <c r="L284" s="223"/>
      <c r="M284" s="229"/>
      <c r="N284" s="230"/>
      <c r="O284" s="230"/>
      <c r="P284" s="230"/>
      <c r="Q284" s="230"/>
      <c r="R284" s="230"/>
      <c r="S284" s="230"/>
      <c r="T284" s="231"/>
      <c r="AT284" s="227" t="s">
        <v>169</v>
      </c>
      <c r="AU284" s="227" t="s">
        <v>85</v>
      </c>
      <c r="AV284" s="14" t="s">
        <v>85</v>
      </c>
      <c r="AW284" s="14" t="s">
        <v>32</v>
      </c>
      <c r="AX284" s="14" t="s">
        <v>83</v>
      </c>
      <c r="AY284" s="227" t="s">
        <v>163</v>
      </c>
    </row>
    <row r="285" spans="1:65" s="12" customFormat="1" ht="22.9" customHeight="1">
      <c r="B285" s="177"/>
      <c r="C285" s="178"/>
      <c r="D285" s="179" t="s">
        <v>75</v>
      </c>
      <c r="E285" s="191" t="s">
        <v>522</v>
      </c>
      <c r="F285" s="191" t="s">
        <v>523</v>
      </c>
      <c r="G285" s="178"/>
      <c r="H285" s="178"/>
      <c r="I285" s="181"/>
      <c r="J285" s="192">
        <f>BK285</f>
        <v>0</v>
      </c>
      <c r="K285" s="178"/>
      <c r="L285" s="183"/>
      <c r="M285" s="184"/>
      <c r="N285" s="185"/>
      <c r="O285" s="185"/>
      <c r="P285" s="186">
        <f>SUM(P286:P287)</f>
        <v>0</v>
      </c>
      <c r="Q285" s="185"/>
      <c r="R285" s="186">
        <f>SUM(R286:R287)</f>
        <v>0</v>
      </c>
      <c r="S285" s="185"/>
      <c r="T285" s="187">
        <f>SUM(T286:T287)</f>
        <v>0</v>
      </c>
      <c r="AR285" s="188" t="s">
        <v>83</v>
      </c>
      <c r="AT285" s="189" t="s">
        <v>75</v>
      </c>
      <c r="AU285" s="189" t="s">
        <v>83</v>
      </c>
      <c r="AY285" s="188" t="s">
        <v>163</v>
      </c>
      <c r="BK285" s="190">
        <f>SUM(BK286:BK287)</f>
        <v>0</v>
      </c>
    </row>
    <row r="286" spans="1:65" s="2" customFormat="1" ht="24.2" customHeight="1">
      <c r="A286" s="35"/>
      <c r="B286" s="36"/>
      <c r="C286" s="193" t="s">
        <v>380</v>
      </c>
      <c r="D286" s="193" t="s">
        <v>165</v>
      </c>
      <c r="E286" s="194" t="s">
        <v>525</v>
      </c>
      <c r="F286" s="195" t="s">
        <v>526</v>
      </c>
      <c r="G286" s="196" t="s">
        <v>296</v>
      </c>
      <c r="H286" s="197">
        <v>3.1560000000000001</v>
      </c>
      <c r="I286" s="198"/>
      <c r="J286" s="199">
        <f>ROUND(I286*H286,2)</f>
        <v>0</v>
      </c>
      <c r="K286" s="195" t="s">
        <v>212</v>
      </c>
      <c r="L286" s="40"/>
      <c r="M286" s="200" t="s">
        <v>1</v>
      </c>
      <c r="N286" s="201" t="s">
        <v>43</v>
      </c>
      <c r="O286" s="73"/>
      <c r="P286" s="202">
        <f>O286*H286</f>
        <v>0</v>
      </c>
      <c r="Q286" s="202">
        <v>0</v>
      </c>
      <c r="R286" s="202">
        <f>Q286*H286</f>
        <v>0</v>
      </c>
      <c r="S286" s="202">
        <v>0</v>
      </c>
      <c r="T286" s="20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4" t="s">
        <v>111</v>
      </c>
      <c r="AT286" s="204" t="s">
        <v>165</v>
      </c>
      <c r="AU286" s="204" t="s">
        <v>85</v>
      </c>
      <c r="AY286" s="18" t="s">
        <v>163</v>
      </c>
      <c r="BE286" s="205">
        <f>IF(N286="základní",J286,0)</f>
        <v>0</v>
      </c>
      <c r="BF286" s="205">
        <f>IF(N286="snížená",J286,0)</f>
        <v>0</v>
      </c>
      <c r="BG286" s="205">
        <f>IF(N286="zákl. přenesená",J286,0)</f>
        <v>0</v>
      </c>
      <c r="BH286" s="205">
        <f>IF(N286="sníž. přenesená",J286,0)</f>
        <v>0</v>
      </c>
      <c r="BI286" s="205">
        <f>IF(N286="nulová",J286,0)</f>
        <v>0</v>
      </c>
      <c r="BJ286" s="18" t="s">
        <v>111</v>
      </c>
      <c r="BK286" s="205">
        <f>ROUND(I286*H286,2)</f>
        <v>0</v>
      </c>
      <c r="BL286" s="18" t="s">
        <v>111</v>
      </c>
      <c r="BM286" s="204" t="s">
        <v>527</v>
      </c>
    </row>
    <row r="287" spans="1:65" s="14" customFormat="1" ht="11.25">
      <c r="B287" s="217"/>
      <c r="C287" s="218"/>
      <c r="D287" s="208" t="s">
        <v>169</v>
      </c>
      <c r="E287" s="219" t="s">
        <v>1</v>
      </c>
      <c r="F287" s="220" t="s">
        <v>675</v>
      </c>
      <c r="G287" s="218"/>
      <c r="H287" s="221">
        <v>3.1560000000000001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169</v>
      </c>
      <c r="AU287" s="227" t="s">
        <v>85</v>
      </c>
      <c r="AV287" s="14" t="s">
        <v>85</v>
      </c>
      <c r="AW287" s="14" t="s">
        <v>32</v>
      </c>
      <c r="AX287" s="14" t="s">
        <v>83</v>
      </c>
      <c r="AY287" s="227" t="s">
        <v>163</v>
      </c>
    </row>
    <row r="288" spans="1:65" s="2" customFormat="1" ht="6.95" customHeight="1">
      <c r="A288" s="35"/>
      <c r="B288" s="56"/>
      <c r="C288" s="57"/>
      <c r="D288" s="57"/>
      <c r="E288" s="57"/>
      <c r="F288" s="57"/>
      <c r="G288" s="57"/>
      <c r="H288" s="57"/>
      <c r="I288" s="57"/>
      <c r="J288" s="57"/>
      <c r="K288" s="57"/>
      <c r="L288" s="40"/>
      <c r="M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</row>
  </sheetData>
  <sheetProtection password="CC35" sheet="1" objects="1" scenarios="1" formatColumns="0" formatRows="0" autoFilter="0"/>
  <autoFilter ref="C128:K287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105</v>
      </c>
      <c r="AZ2" s="228" t="s">
        <v>676</v>
      </c>
      <c r="BA2" s="228" t="s">
        <v>1</v>
      </c>
      <c r="BB2" s="228" t="s">
        <v>1</v>
      </c>
      <c r="BC2" s="228" t="s">
        <v>677</v>
      </c>
      <c r="BD2" s="228" t="s">
        <v>85</v>
      </c>
    </row>
    <row r="3" spans="1:5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  <c r="AZ3" s="228" t="s">
        <v>678</v>
      </c>
      <c r="BA3" s="228" t="s">
        <v>1</v>
      </c>
      <c r="BB3" s="228" t="s">
        <v>1</v>
      </c>
      <c r="BC3" s="228" t="s">
        <v>679</v>
      </c>
      <c r="BD3" s="228" t="s">
        <v>85</v>
      </c>
    </row>
    <row r="4" spans="1:5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  <c r="AZ4" s="228" t="s">
        <v>680</v>
      </c>
      <c r="BA4" s="228" t="s">
        <v>1</v>
      </c>
      <c r="BB4" s="228" t="s">
        <v>1</v>
      </c>
      <c r="BC4" s="228" t="s">
        <v>681</v>
      </c>
      <c r="BD4" s="228" t="s">
        <v>85</v>
      </c>
    </row>
    <row r="5" spans="1:56" s="1" customFormat="1" ht="6.95" customHeight="1">
      <c r="B5" s="21"/>
      <c r="L5" s="21"/>
      <c r="AZ5" s="228" t="s">
        <v>171</v>
      </c>
      <c r="BA5" s="228" t="s">
        <v>1</v>
      </c>
      <c r="BB5" s="228" t="s">
        <v>1</v>
      </c>
      <c r="BC5" s="228" t="s">
        <v>682</v>
      </c>
      <c r="BD5" s="228" t="s">
        <v>85</v>
      </c>
    </row>
    <row r="6" spans="1:56" s="1" customFormat="1" ht="12" customHeight="1">
      <c r="B6" s="21"/>
      <c r="D6" s="121" t="s">
        <v>16</v>
      </c>
      <c r="L6" s="21"/>
      <c r="AZ6" s="228" t="s">
        <v>173</v>
      </c>
      <c r="BA6" s="228" t="s">
        <v>174</v>
      </c>
      <c r="BB6" s="228" t="s">
        <v>1</v>
      </c>
      <c r="BC6" s="228" t="s">
        <v>683</v>
      </c>
      <c r="BD6" s="228" t="s">
        <v>85</v>
      </c>
    </row>
    <row r="7" spans="1:5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  <c r="AZ7" s="228" t="s">
        <v>684</v>
      </c>
      <c r="BA7" s="228" t="s">
        <v>1</v>
      </c>
      <c r="BB7" s="228" t="s">
        <v>1</v>
      </c>
      <c r="BC7" s="228" t="s">
        <v>685</v>
      </c>
      <c r="BD7" s="228" t="s">
        <v>85</v>
      </c>
    </row>
    <row r="8" spans="1:56" ht="12.75">
      <c r="B8" s="21"/>
      <c r="D8" s="121" t="s">
        <v>136</v>
      </c>
      <c r="L8" s="21"/>
      <c r="AZ8" s="228" t="s">
        <v>176</v>
      </c>
      <c r="BA8" s="228" t="s">
        <v>1</v>
      </c>
      <c r="BB8" s="228" t="s">
        <v>1</v>
      </c>
      <c r="BC8" s="228" t="s">
        <v>686</v>
      </c>
      <c r="BD8" s="228" t="s">
        <v>85</v>
      </c>
    </row>
    <row r="9" spans="1:56" s="1" customFormat="1" ht="16.5" customHeight="1">
      <c r="B9" s="21"/>
      <c r="E9" s="329" t="s">
        <v>186</v>
      </c>
      <c r="F9" s="309"/>
      <c r="G9" s="309"/>
      <c r="H9" s="309"/>
      <c r="L9" s="21"/>
      <c r="AZ9" s="228" t="s">
        <v>178</v>
      </c>
      <c r="BA9" s="228" t="s">
        <v>1</v>
      </c>
      <c r="BB9" s="228" t="s">
        <v>1</v>
      </c>
      <c r="BC9" s="228" t="s">
        <v>687</v>
      </c>
      <c r="BD9" s="228" t="s">
        <v>85</v>
      </c>
    </row>
    <row r="10" spans="1:56" s="1" customFormat="1" ht="12" customHeight="1">
      <c r="B10" s="21"/>
      <c r="D10" s="121" t="s">
        <v>138</v>
      </c>
      <c r="L10" s="21"/>
      <c r="AZ10" s="228" t="s">
        <v>688</v>
      </c>
      <c r="BA10" s="228" t="s">
        <v>1</v>
      </c>
      <c r="BB10" s="228" t="s">
        <v>1</v>
      </c>
      <c r="BC10" s="228" t="s">
        <v>689</v>
      </c>
      <c r="BD10" s="228" t="s">
        <v>85</v>
      </c>
    </row>
    <row r="11" spans="1:56" s="2" customFormat="1" ht="16.5" customHeight="1">
      <c r="A11" s="35"/>
      <c r="B11" s="40"/>
      <c r="C11" s="35"/>
      <c r="D11" s="35"/>
      <c r="E11" s="339" t="s">
        <v>690</v>
      </c>
      <c r="F11" s="331"/>
      <c r="G11" s="331"/>
      <c r="H11" s="331"/>
      <c r="I11" s="35"/>
      <c r="J11" s="35"/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228" t="s">
        <v>691</v>
      </c>
      <c r="BA11" s="228" t="s">
        <v>1</v>
      </c>
      <c r="BB11" s="228" t="s">
        <v>1</v>
      </c>
      <c r="BC11" s="228" t="s">
        <v>692</v>
      </c>
      <c r="BD11" s="228" t="s">
        <v>85</v>
      </c>
    </row>
    <row r="12" spans="1:56" s="2" customFormat="1" ht="12" customHeight="1">
      <c r="A12" s="35"/>
      <c r="B12" s="40"/>
      <c r="C12" s="35"/>
      <c r="D12" s="121" t="s">
        <v>194</v>
      </c>
      <c r="E12" s="35"/>
      <c r="F12" s="35"/>
      <c r="G12" s="35"/>
      <c r="H12" s="35"/>
      <c r="I12" s="35"/>
      <c r="J12" s="35"/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228" t="s">
        <v>693</v>
      </c>
      <c r="BA12" s="228" t="s">
        <v>1</v>
      </c>
      <c r="BB12" s="228" t="s">
        <v>1</v>
      </c>
      <c r="BC12" s="228" t="s">
        <v>276</v>
      </c>
      <c r="BD12" s="228" t="s">
        <v>85</v>
      </c>
    </row>
    <row r="13" spans="1:56" s="2" customFormat="1" ht="16.5" customHeight="1">
      <c r="A13" s="35"/>
      <c r="B13" s="40"/>
      <c r="C13" s="35"/>
      <c r="D13" s="35"/>
      <c r="E13" s="332" t="s">
        <v>694</v>
      </c>
      <c r="F13" s="331"/>
      <c r="G13" s="331"/>
      <c r="H13" s="331"/>
      <c r="I13" s="35"/>
      <c r="J13" s="35"/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228" t="s">
        <v>180</v>
      </c>
      <c r="BA13" s="228" t="s">
        <v>1</v>
      </c>
      <c r="BB13" s="228" t="s">
        <v>1</v>
      </c>
      <c r="BC13" s="228" t="s">
        <v>695</v>
      </c>
      <c r="BD13" s="228" t="s">
        <v>85</v>
      </c>
    </row>
    <row r="14" spans="1:5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228" t="s">
        <v>184</v>
      </c>
      <c r="BA14" s="228" t="s">
        <v>1</v>
      </c>
      <c r="BB14" s="228" t="s">
        <v>1</v>
      </c>
      <c r="BC14" s="228" t="s">
        <v>696</v>
      </c>
      <c r="BD14" s="228" t="s">
        <v>85</v>
      </c>
    </row>
    <row r="15" spans="1:56" s="2" customFormat="1" ht="12" customHeight="1">
      <c r="A15" s="35"/>
      <c r="B15" s="40"/>
      <c r="C15" s="35"/>
      <c r="D15" s="121" t="s">
        <v>18</v>
      </c>
      <c r="E15" s="35"/>
      <c r="F15" s="112" t="s">
        <v>90</v>
      </c>
      <c r="G15" s="35"/>
      <c r="H15" s="35"/>
      <c r="I15" s="121" t="s">
        <v>19</v>
      </c>
      <c r="J15" s="112" t="s">
        <v>140</v>
      </c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228" t="s">
        <v>187</v>
      </c>
      <c r="BA15" s="228" t="s">
        <v>1</v>
      </c>
      <c r="BB15" s="228" t="s">
        <v>1</v>
      </c>
      <c r="BC15" s="228" t="s">
        <v>697</v>
      </c>
      <c r="BD15" s="228" t="s">
        <v>85</v>
      </c>
    </row>
    <row r="16" spans="1:56" s="2" customFormat="1" ht="12" customHeight="1">
      <c r="A16" s="35"/>
      <c r="B16" s="40"/>
      <c r="C16" s="35"/>
      <c r="D16" s="121" t="s">
        <v>20</v>
      </c>
      <c r="E16" s="35"/>
      <c r="F16" s="112" t="s">
        <v>21</v>
      </c>
      <c r="G16" s="35"/>
      <c r="H16" s="35"/>
      <c r="I16" s="121" t="s">
        <v>22</v>
      </c>
      <c r="J16" s="122" t="str">
        <f>'Rekapitulace stavby'!AN8</f>
        <v>20. 2. 2023</v>
      </c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Z16" s="228" t="s">
        <v>189</v>
      </c>
      <c r="BA16" s="228" t="s">
        <v>1</v>
      </c>
      <c r="BB16" s="228" t="s">
        <v>1</v>
      </c>
      <c r="BC16" s="228" t="s">
        <v>698</v>
      </c>
      <c r="BD16" s="228" t="s">
        <v>85</v>
      </c>
    </row>
    <row r="17" spans="1:56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Z17" s="228" t="s">
        <v>192</v>
      </c>
      <c r="BA17" s="228" t="s">
        <v>1</v>
      </c>
      <c r="BB17" s="228" t="s">
        <v>1</v>
      </c>
      <c r="BC17" s="228" t="s">
        <v>699</v>
      </c>
      <c r="BD17" s="228" t="s">
        <v>85</v>
      </c>
    </row>
    <row r="18" spans="1:56" s="2" customFormat="1" ht="12" customHeight="1">
      <c r="A18" s="35"/>
      <c r="B18" s="40"/>
      <c r="C18" s="35"/>
      <c r="D18" s="121" t="s">
        <v>24</v>
      </c>
      <c r="E18" s="35"/>
      <c r="F18" s="35"/>
      <c r="G18" s="35"/>
      <c r="H18" s="35"/>
      <c r="I18" s="121" t="s">
        <v>25</v>
      </c>
      <c r="J18" s="112" t="str">
        <f>IF('Rekapitulace stavby'!AN10="","",'Rekapitulace stavby'!AN10)</f>
        <v/>
      </c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Z18" s="228" t="s">
        <v>195</v>
      </c>
      <c r="BA18" s="228" t="s">
        <v>196</v>
      </c>
      <c r="BB18" s="228" t="s">
        <v>1</v>
      </c>
      <c r="BC18" s="228" t="s">
        <v>700</v>
      </c>
      <c r="BD18" s="228" t="s">
        <v>85</v>
      </c>
    </row>
    <row r="19" spans="1:56" s="2" customFormat="1" ht="18" customHeight="1">
      <c r="A19" s="35"/>
      <c r="B19" s="40"/>
      <c r="C19" s="35"/>
      <c r="D19" s="35"/>
      <c r="E19" s="112" t="str">
        <f>IF('Rekapitulace stavby'!E11="","",'Rekapitulace stavby'!E11)</f>
        <v xml:space="preserve"> </v>
      </c>
      <c r="F19" s="35"/>
      <c r="G19" s="35"/>
      <c r="H19" s="35"/>
      <c r="I19" s="121" t="s">
        <v>27</v>
      </c>
      <c r="J19" s="112" t="str">
        <f>IF('Rekapitulace stavby'!AN11="","",'Rekapitulace stavby'!AN11)</f>
        <v/>
      </c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Z19" s="228" t="s">
        <v>701</v>
      </c>
      <c r="BA19" s="228" t="s">
        <v>1</v>
      </c>
      <c r="BB19" s="228" t="s">
        <v>1</v>
      </c>
      <c r="BC19" s="228" t="s">
        <v>702</v>
      </c>
      <c r="BD19" s="228" t="s">
        <v>85</v>
      </c>
    </row>
    <row r="20" spans="1:56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Z20" s="228" t="s">
        <v>199</v>
      </c>
      <c r="BA20" s="228" t="s">
        <v>1</v>
      </c>
      <c r="BB20" s="228" t="s">
        <v>1</v>
      </c>
      <c r="BC20" s="228" t="s">
        <v>703</v>
      </c>
      <c r="BD20" s="228" t="s">
        <v>85</v>
      </c>
    </row>
    <row r="21" spans="1:56" s="2" customFormat="1" ht="12" customHeight="1">
      <c r="A21" s="35"/>
      <c r="B21" s="40"/>
      <c r="C21" s="35"/>
      <c r="D21" s="121" t="s">
        <v>28</v>
      </c>
      <c r="E21" s="35"/>
      <c r="F21" s="35"/>
      <c r="G21" s="35"/>
      <c r="H21" s="35"/>
      <c r="I21" s="121" t="s">
        <v>25</v>
      </c>
      <c r="J21" s="31" t="str">
        <f>'Rekapitulace stavby'!AN13</f>
        <v>Vyplň údaj</v>
      </c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Z21" s="228" t="s">
        <v>704</v>
      </c>
      <c r="BA21" s="228" t="s">
        <v>1</v>
      </c>
      <c r="BB21" s="228" t="s">
        <v>1</v>
      </c>
      <c r="BC21" s="228" t="s">
        <v>705</v>
      </c>
      <c r="BD21" s="228" t="s">
        <v>85</v>
      </c>
    </row>
    <row r="22" spans="1:56" s="2" customFormat="1" ht="18" customHeight="1">
      <c r="A22" s="35"/>
      <c r="B22" s="40"/>
      <c r="C22" s="35"/>
      <c r="D22" s="35"/>
      <c r="E22" s="333" t="str">
        <f>'Rekapitulace stavby'!E14</f>
        <v>Vyplň údaj</v>
      </c>
      <c r="F22" s="334"/>
      <c r="G22" s="334"/>
      <c r="H22" s="334"/>
      <c r="I22" s="121" t="s">
        <v>27</v>
      </c>
      <c r="J22" s="31" t="str">
        <f>'Rekapitulace stavby'!AN14</f>
        <v>Vyplň údaj</v>
      </c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Z22" s="228" t="s">
        <v>706</v>
      </c>
      <c r="BA22" s="228" t="s">
        <v>1</v>
      </c>
      <c r="BB22" s="228" t="s">
        <v>1</v>
      </c>
      <c r="BC22" s="228" t="s">
        <v>707</v>
      </c>
      <c r="BD22" s="228" t="s">
        <v>85</v>
      </c>
    </row>
    <row r="23" spans="1:56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56" s="2" customFormat="1" ht="12" customHeight="1">
      <c r="A24" s="35"/>
      <c r="B24" s="40"/>
      <c r="C24" s="35"/>
      <c r="D24" s="121" t="s">
        <v>30</v>
      </c>
      <c r="E24" s="35"/>
      <c r="F24" s="35"/>
      <c r="G24" s="35"/>
      <c r="H24" s="35"/>
      <c r="I24" s="121" t="s">
        <v>25</v>
      </c>
      <c r="J24" s="112" t="s">
        <v>1</v>
      </c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56" s="2" customFormat="1" ht="18" customHeight="1">
      <c r="A25" s="35"/>
      <c r="B25" s="40"/>
      <c r="C25" s="35"/>
      <c r="D25" s="35"/>
      <c r="E25" s="112" t="s">
        <v>31</v>
      </c>
      <c r="F25" s="35"/>
      <c r="G25" s="35"/>
      <c r="H25" s="35"/>
      <c r="I25" s="121" t="s">
        <v>27</v>
      </c>
      <c r="J25" s="112" t="s">
        <v>1</v>
      </c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56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56" s="2" customFormat="1" ht="12" customHeight="1">
      <c r="A27" s="35"/>
      <c r="B27" s="40"/>
      <c r="C27" s="35"/>
      <c r="D27" s="121" t="s">
        <v>33</v>
      </c>
      <c r="E27" s="35"/>
      <c r="F27" s="35"/>
      <c r="G27" s="35"/>
      <c r="H27" s="35"/>
      <c r="I27" s="121" t="s">
        <v>25</v>
      </c>
      <c r="J27" s="112" t="s">
        <v>1</v>
      </c>
      <c r="K27" s="35"/>
      <c r="L27" s="5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56" s="2" customFormat="1" ht="18" customHeight="1">
      <c r="A28" s="35"/>
      <c r="B28" s="40"/>
      <c r="C28" s="35"/>
      <c r="D28" s="35"/>
      <c r="E28" s="112" t="s">
        <v>34</v>
      </c>
      <c r="F28" s="35"/>
      <c r="G28" s="35"/>
      <c r="H28" s="35"/>
      <c r="I28" s="121" t="s">
        <v>27</v>
      </c>
      <c r="J28" s="112" t="s">
        <v>1</v>
      </c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56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56" s="2" customFormat="1" ht="12" customHeight="1">
      <c r="A30" s="35"/>
      <c r="B30" s="40"/>
      <c r="C30" s="35"/>
      <c r="D30" s="121" t="s">
        <v>35</v>
      </c>
      <c r="E30" s="35"/>
      <c r="F30" s="35"/>
      <c r="G30" s="35"/>
      <c r="H30" s="35"/>
      <c r="I30" s="35"/>
      <c r="J30" s="35"/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56" s="8" customFormat="1" ht="16.5" customHeight="1">
      <c r="A31" s="123"/>
      <c r="B31" s="124"/>
      <c r="C31" s="123"/>
      <c r="D31" s="123"/>
      <c r="E31" s="335" t="s">
        <v>1</v>
      </c>
      <c r="F31" s="335"/>
      <c r="G31" s="335"/>
      <c r="H31" s="335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56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6"/>
      <c r="E33" s="126"/>
      <c r="F33" s="126"/>
      <c r="G33" s="126"/>
      <c r="H33" s="126"/>
      <c r="I33" s="126"/>
      <c r="J33" s="126"/>
      <c r="K33" s="126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7" t="s">
        <v>36</v>
      </c>
      <c r="E34" s="35"/>
      <c r="F34" s="35"/>
      <c r="G34" s="35"/>
      <c r="H34" s="35"/>
      <c r="I34" s="35"/>
      <c r="J34" s="128">
        <f>ROUND(J136, 2)</f>
        <v>0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6"/>
      <c r="E35" s="126"/>
      <c r="F35" s="126"/>
      <c r="G35" s="126"/>
      <c r="H35" s="126"/>
      <c r="I35" s="126"/>
      <c r="J35" s="126"/>
      <c r="K35" s="126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9" t="s">
        <v>38</v>
      </c>
      <c r="G36" s="35"/>
      <c r="H36" s="35"/>
      <c r="I36" s="129" t="s">
        <v>37</v>
      </c>
      <c r="J36" s="129" t="s">
        <v>39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130" t="s">
        <v>40</v>
      </c>
      <c r="E37" s="121" t="s">
        <v>41</v>
      </c>
      <c r="F37" s="131">
        <f>ROUND((SUM(BE136:BE468)),  2)</f>
        <v>0</v>
      </c>
      <c r="G37" s="35"/>
      <c r="H37" s="35"/>
      <c r="I37" s="132">
        <v>0.21</v>
      </c>
      <c r="J37" s="131">
        <f>ROUND(((SUM(BE136:BE468))*I37),  2)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1" t="s">
        <v>42</v>
      </c>
      <c r="F38" s="131">
        <f>ROUND((SUM(BF136:BF468)),  2)</f>
        <v>0</v>
      </c>
      <c r="G38" s="35"/>
      <c r="H38" s="35"/>
      <c r="I38" s="132">
        <v>0.15</v>
      </c>
      <c r="J38" s="131">
        <f>ROUND(((SUM(BF136:BF468))*I38),  2)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customHeight="1">
      <c r="A39" s="35"/>
      <c r="B39" s="40"/>
      <c r="C39" s="35"/>
      <c r="D39" s="121" t="s">
        <v>40</v>
      </c>
      <c r="E39" s="121" t="s">
        <v>43</v>
      </c>
      <c r="F39" s="131">
        <f>ROUND((SUM(BG136:BG468)),  2)</f>
        <v>0</v>
      </c>
      <c r="G39" s="35"/>
      <c r="H39" s="35"/>
      <c r="I39" s="132">
        <v>0.21</v>
      </c>
      <c r="J39" s="131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121" t="s">
        <v>44</v>
      </c>
      <c r="F40" s="131">
        <f>ROUND((SUM(BH136:BH468)),  2)</f>
        <v>0</v>
      </c>
      <c r="G40" s="35"/>
      <c r="H40" s="35"/>
      <c r="I40" s="132">
        <v>0.15</v>
      </c>
      <c r="J40" s="131">
        <f>0</f>
        <v>0</v>
      </c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1" t="s">
        <v>45</v>
      </c>
      <c r="F41" s="131">
        <f>ROUND((SUM(BI136:BI468)),  2)</f>
        <v>0</v>
      </c>
      <c r="G41" s="35"/>
      <c r="H41" s="35"/>
      <c r="I41" s="132">
        <v>0</v>
      </c>
      <c r="J41" s="131">
        <f>0</f>
        <v>0</v>
      </c>
      <c r="K41" s="35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3"/>
      <c r="D43" s="134" t="s">
        <v>46</v>
      </c>
      <c r="E43" s="135"/>
      <c r="F43" s="135"/>
      <c r="G43" s="136" t="s">
        <v>47</v>
      </c>
      <c r="H43" s="137" t="s">
        <v>48</v>
      </c>
      <c r="I43" s="135"/>
      <c r="J43" s="138">
        <f>SUM(J34:J41)</f>
        <v>0</v>
      </c>
      <c r="K43" s="139"/>
      <c r="L43" s="5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36" t="s">
        <v>186</v>
      </c>
      <c r="F87" s="294"/>
      <c r="G87" s="294"/>
      <c r="H87" s="294"/>
      <c r="I87" s="23"/>
      <c r="J87" s="23"/>
      <c r="K87" s="23"/>
      <c r="L87" s="21"/>
    </row>
    <row r="88" spans="1:31" s="1" customFormat="1" ht="12" customHeight="1">
      <c r="B88" s="22"/>
      <c r="C88" s="30" t="s">
        <v>138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40" t="s">
        <v>690</v>
      </c>
      <c r="F89" s="338"/>
      <c r="G89" s="338"/>
      <c r="H89" s="338"/>
      <c r="I89" s="37"/>
      <c r="J89" s="37"/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194</v>
      </c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88" t="str">
        <f>E13</f>
        <v>2.1 - Dešťová stoka DB-2</v>
      </c>
      <c r="F91" s="338"/>
      <c r="G91" s="338"/>
      <c r="H91" s="338"/>
      <c r="I91" s="37"/>
      <c r="J91" s="37"/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>Ústí nad Orlicí</v>
      </c>
      <c r="G93" s="37"/>
      <c r="H93" s="37"/>
      <c r="I93" s="30" t="s">
        <v>22</v>
      </c>
      <c r="J93" s="68" t="str">
        <f>IF(J16="","",J16)</f>
        <v>20. 2. 2023</v>
      </c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 xml:space="preserve"> </v>
      </c>
      <c r="G95" s="37"/>
      <c r="H95" s="37"/>
      <c r="I95" s="30" t="s">
        <v>30</v>
      </c>
      <c r="J95" s="33" t="str">
        <f>E25</f>
        <v>Ing. Pravec František</v>
      </c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28</v>
      </c>
      <c r="D96" s="37"/>
      <c r="E96" s="37"/>
      <c r="F96" s="28" t="str">
        <f>IF(E22="","",E22)</f>
        <v>Vyplň údaj</v>
      </c>
      <c r="G96" s="37"/>
      <c r="H96" s="37"/>
      <c r="I96" s="30" t="s">
        <v>33</v>
      </c>
      <c r="J96" s="33" t="str">
        <f>E28</f>
        <v>Kašparová Věra</v>
      </c>
      <c r="K96" s="37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1" t="s">
        <v>142</v>
      </c>
      <c r="D98" s="152"/>
      <c r="E98" s="152"/>
      <c r="F98" s="152"/>
      <c r="G98" s="152"/>
      <c r="H98" s="152"/>
      <c r="I98" s="152"/>
      <c r="J98" s="153" t="s">
        <v>143</v>
      </c>
      <c r="K98" s="152"/>
      <c r="L98" s="5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3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4" t="s">
        <v>144</v>
      </c>
      <c r="D100" s="37"/>
      <c r="E100" s="37"/>
      <c r="F100" s="37"/>
      <c r="G100" s="37"/>
      <c r="H100" s="37"/>
      <c r="I100" s="37"/>
      <c r="J100" s="86">
        <f>J136</f>
        <v>0</v>
      </c>
      <c r="K100" s="37"/>
      <c r="L100" s="53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145</v>
      </c>
    </row>
    <row r="101" spans="1:47" s="9" customFormat="1" ht="24.95" customHeight="1">
      <c r="B101" s="155"/>
      <c r="C101" s="156"/>
      <c r="D101" s="157" t="s">
        <v>146</v>
      </c>
      <c r="E101" s="158"/>
      <c r="F101" s="158"/>
      <c r="G101" s="158"/>
      <c r="H101" s="158"/>
      <c r="I101" s="158"/>
      <c r="J101" s="159">
        <f>J137</f>
        <v>0</v>
      </c>
      <c r="K101" s="156"/>
      <c r="L101" s="160"/>
    </row>
    <row r="102" spans="1:47" s="10" customFormat="1" ht="19.899999999999999" customHeight="1">
      <c r="B102" s="161"/>
      <c r="C102" s="106"/>
      <c r="D102" s="162" t="s">
        <v>200</v>
      </c>
      <c r="E102" s="163"/>
      <c r="F102" s="163"/>
      <c r="G102" s="163"/>
      <c r="H102" s="163"/>
      <c r="I102" s="163"/>
      <c r="J102" s="164">
        <f>J138</f>
        <v>0</v>
      </c>
      <c r="K102" s="106"/>
      <c r="L102" s="165"/>
    </row>
    <row r="103" spans="1:47" s="10" customFormat="1" ht="19.899999999999999" customHeight="1">
      <c r="B103" s="161"/>
      <c r="C103" s="106"/>
      <c r="D103" s="162" t="s">
        <v>708</v>
      </c>
      <c r="E103" s="163"/>
      <c r="F103" s="163"/>
      <c r="G103" s="163"/>
      <c r="H103" s="163"/>
      <c r="I103" s="163"/>
      <c r="J103" s="164">
        <f>J262</f>
        <v>0</v>
      </c>
      <c r="K103" s="106"/>
      <c r="L103" s="165"/>
    </row>
    <row r="104" spans="1:47" s="10" customFormat="1" ht="19.899999999999999" customHeight="1">
      <c r="B104" s="161"/>
      <c r="C104" s="106"/>
      <c r="D104" s="162" t="s">
        <v>201</v>
      </c>
      <c r="E104" s="163"/>
      <c r="F104" s="163"/>
      <c r="G104" s="163"/>
      <c r="H104" s="163"/>
      <c r="I104" s="163"/>
      <c r="J104" s="164">
        <f>J273</f>
        <v>0</v>
      </c>
      <c r="K104" s="106"/>
      <c r="L104" s="165"/>
    </row>
    <row r="105" spans="1:47" s="10" customFormat="1" ht="19.899999999999999" customHeight="1">
      <c r="B105" s="161"/>
      <c r="C105" s="106"/>
      <c r="D105" s="162" t="s">
        <v>202</v>
      </c>
      <c r="E105" s="163"/>
      <c r="F105" s="163"/>
      <c r="G105" s="163"/>
      <c r="H105" s="163"/>
      <c r="I105" s="163"/>
      <c r="J105" s="164">
        <f>J283</f>
        <v>0</v>
      </c>
      <c r="K105" s="106"/>
      <c r="L105" s="165"/>
    </row>
    <row r="106" spans="1:47" s="10" customFormat="1" ht="19.899999999999999" customHeight="1">
      <c r="B106" s="161"/>
      <c r="C106" s="106"/>
      <c r="D106" s="162" t="s">
        <v>203</v>
      </c>
      <c r="E106" s="163"/>
      <c r="F106" s="163"/>
      <c r="G106" s="163"/>
      <c r="H106" s="163"/>
      <c r="I106" s="163"/>
      <c r="J106" s="164">
        <f>J321</f>
        <v>0</v>
      </c>
      <c r="K106" s="106"/>
      <c r="L106" s="165"/>
    </row>
    <row r="107" spans="1:47" s="10" customFormat="1" ht="19.899999999999999" customHeight="1">
      <c r="B107" s="161"/>
      <c r="C107" s="106"/>
      <c r="D107" s="162" t="s">
        <v>204</v>
      </c>
      <c r="E107" s="163"/>
      <c r="F107" s="163"/>
      <c r="G107" s="163"/>
      <c r="H107" s="163"/>
      <c r="I107" s="163"/>
      <c r="J107" s="164">
        <f>J426</f>
        <v>0</v>
      </c>
      <c r="K107" s="106"/>
      <c r="L107" s="165"/>
    </row>
    <row r="108" spans="1:47" s="10" customFormat="1" ht="19.899999999999999" customHeight="1">
      <c r="B108" s="161"/>
      <c r="C108" s="106"/>
      <c r="D108" s="162" t="s">
        <v>205</v>
      </c>
      <c r="E108" s="163"/>
      <c r="F108" s="163"/>
      <c r="G108" s="163"/>
      <c r="H108" s="163"/>
      <c r="I108" s="163"/>
      <c r="J108" s="164">
        <f>J430</f>
        <v>0</v>
      </c>
      <c r="K108" s="106"/>
      <c r="L108" s="165"/>
    </row>
    <row r="109" spans="1:47" s="10" customFormat="1" ht="19.899999999999999" customHeight="1">
      <c r="B109" s="161"/>
      <c r="C109" s="106"/>
      <c r="D109" s="162" t="s">
        <v>206</v>
      </c>
      <c r="E109" s="163"/>
      <c r="F109" s="163"/>
      <c r="G109" s="163"/>
      <c r="H109" s="163"/>
      <c r="I109" s="163"/>
      <c r="J109" s="164">
        <f>J433</f>
        <v>0</v>
      </c>
      <c r="K109" s="106"/>
      <c r="L109" s="165"/>
    </row>
    <row r="110" spans="1:47" s="9" customFormat="1" ht="24.95" customHeight="1">
      <c r="B110" s="155"/>
      <c r="C110" s="156"/>
      <c r="D110" s="157" t="s">
        <v>709</v>
      </c>
      <c r="E110" s="158"/>
      <c r="F110" s="158"/>
      <c r="G110" s="158"/>
      <c r="H110" s="158"/>
      <c r="I110" s="158"/>
      <c r="J110" s="159">
        <f>J447</f>
        <v>0</v>
      </c>
      <c r="K110" s="156"/>
      <c r="L110" s="160"/>
    </row>
    <row r="111" spans="1:47" s="10" customFormat="1" ht="19.899999999999999" customHeight="1">
      <c r="B111" s="161"/>
      <c r="C111" s="106"/>
      <c r="D111" s="162" t="s">
        <v>710</v>
      </c>
      <c r="E111" s="163"/>
      <c r="F111" s="163"/>
      <c r="G111" s="163"/>
      <c r="H111" s="163"/>
      <c r="I111" s="163"/>
      <c r="J111" s="164">
        <f>J448</f>
        <v>0</v>
      </c>
      <c r="K111" s="106"/>
      <c r="L111" s="165"/>
    </row>
    <row r="112" spans="1:47" s="10" customFormat="1" ht="19.899999999999999" customHeight="1">
      <c r="B112" s="161"/>
      <c r="C112" s="106"/>
      <c r="D112" s="162" t="s">
        <v>711</v>
      </c>
      <c r="E112" s="163"/>
      <c r="F112" s="163"/>
      <c r="G112" s="163"/>
      <c r="H112" s="163"/>
      <c r="I112" s="163"/>
      <c r="J112" s="164">
        <f>J460</f>
        <v>0</v>
      </c>
      <c r="K112" s="106"/>
      <c r="L112" s="165"/>
    </row>
    <row r="113" spans="1:31" s="2" customFormat="1" ht="21.7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3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6.95" customHeight="1">
      <c r="A118" s="35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53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4.95" customHeight="1">
      <c r="A119" s="35"/>
      <c r="B119" s="36"/>
      <c r="C119" s="24" t="s">
        <v>148</v>
      </c>
      <c r="D119" s="37"/>
      <c r="E119" s="37"/>
      <c r="F119" s="37"/>
      <c r="G119" s="37"/>
      <c r="H119" s="37"/>
      <c r="I119" s="37"/>
      <c r="J119" s="37"/>
      <c r="K119" s="37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16</v>
      </c>
      <c r="D121" s="37"/>
      <c r="E121" s="37"/>
      <c r="F121" s="37"/>
      <c r="G121" s="37"/>
      <c r="H121" s="37"/>
      <c r="I121" s="37"/>
      <c r="J121" s="37"/>
      <c r="K121" s="37"/>
      <c r="L121" s="53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36" t="str">
        <f>E7</f>
        <v>Veřejná infrastruktura Obytná zóna - NOVÁ DUKLA</v>
      </c>
      <c r="F122" s="337"/>
      <c r="G122" s="337"/>
      <c r="H122" s="337"/>
      <c r="I122" s="37"/>
      <c r="J122" s="37"/>
      <c r="K122" s="37"/>
      <c r="L122" s="53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1" customFormat="1" ht="12" customHeight="1">
      <c r="B123" s="22"/>
      <c r="C123" s="30" t="s">
        <v>136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pans="1:31" s="1" customFormat="1" ht="16.5" customHeight="1">
      <c r="B124" s="22"/>
      <c r="C124" s="23"/>
      <c r="D124" s="23"/>
      <c r="E124" s="336" t="s">
        <v>186</v>
      </c>
      <c r="F124" s="294"/>
      <c r="G124" s="294"/>
      <c r="H124" s="294"/>
      <c r="I124" s="23"/>
      <c r="J124" s="23"/>
      <c r="K124" s="23"/>
      <c r="L124" s="21"/>
    </row>
    <row r="125" spans="1:31" s="1" customFormat="1" ht="12" customHeight="1">
      <c r="B125" s="22"/>
      <c r="C125" s="30" t="s">
        <v>138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pans="1:31" s="2" customFormat="1" ht="16.5" customHeight="1">
      <c r="A126" s="35"/>
      <c r="B126" s="36"/>
      <c r="C126" s="37"/>
      <c r="D126" s="37"/>
      <c r="E126" s="340" t="s">
        <v>690</v>
      </c>
      <c r="F126" s="338"/>
      <c r="G126" s="338"/>
      <c r="H126" s="338"/>
      <c r="I126" s="37"/>
      <c r="J126" s="37"/>
      <c r="K126" s="37"/>
      <c r="L126" s="53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194</v>
      </c>
      <c r="D127" s="37"/>
      <c r="E127" s="37"/>
      <c r="F127" s="37"/>
      <c r="G127" s="37"/>
      <c r="H127" s="37"/>
      <c r="I127" s="37"/>
      <c r="J127" s="37"/>
      <c r="K127" s="37"/>
      <c r="L127" s="53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6.5" customHeight="1">
      <c r="A128" s="35"/>
      <c r="B128" s="36"/>
      <c r="C128" s="37"/>
      <c r="D128" s="37"/>
      <c r="E128" s="288" t="str">
        <f>E13</f>
        <v>2.1 - Dešťová stoka DB-2</v>
      </c>
      <c r="F128" s="338"/>
      <c r="G128" s="338"/>
      <c r="H128" s="338"/>
      <c r="I128" s="37"/>
      <c r="J128" s="37"/>
      <c r="K128" s="37"/>
      <c r="L128" s="53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3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2" customHeight="1">
      <c r="A130" s="35"/>
      <c r="B130" s="36"/>
      <c r="C130" s="30" t="s">
        <v>20</v>
      </c>
      <c r="D130" s="37"/>
      <c r="E130" s="37"/>
      <c r="F130" s="28" t="str">
        <f>F16</f>
        <v>Ústí nad Orlicí</v>
      </c>
      <c r="G130" s="37"/>
      <c r="H130" s="37"/>
      <c r="I130" s="30" t="s">
        <v>22</v>
      </c>
      <c r="J130" s="68" t="str">
        <f>IF(J16="","",J16)</f>
        <v>20. 2. 2023</v>
      </c>
      <c r="K130" s="37"/>
      <c r="L130" s="53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3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5.2" customHeight="1">
      <c r="A132" s="35"/>
      <c r="B132" s="36"/>
      <c r="C132" s="30" t="s">
        <v>24</v>
      </c>
      <c r="D132" s="37"/>
      <c r="E132" s="37"/>
      <c r="F132" s="28" t="str">
        <f>E19</f>
        <v xml:space="preserve"> </v>
      </c>
      <c r="G132" s="37"/>
      <c r="H132" s="37"/>
      <c r="I132" s="30" t="s">
        <v>30</v>
      </c>
      <c r="J132" s="33" t="str">
        <f>E25</f>
        <v>Ing. Pravec František</v>
      </c>
      <c r="K132" s="37"/>
      <c r="L132" s="53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5.2" customHeight="1">
      <c r="A133" s="35"/>
      <c r="B133" s="36"/>
      <c r="C133" s="30" t="s">
        <v>28</v>
      </c>
      <c r="D133" s="37"/>
      <c r="E133" s="37"/>
      <c r="F133" s="28" t="str">
        <f>IF(E22="","",E22)</f>
        <v>Vyplň údaj</v>
      </c>
      <c r="G133" s="37"/>
      <c r="H133" s="37"/>
      <c r="I133" s="30" t="s">
        <v>33</v>
      </c>
      <c r="J133" s="33" t="str">
        <f>E28</f>
        <v>Kašparová Věra</v>
      </c>
      <c r="K133" s="37"/>
      <c r="L133" s="53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0.35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3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11" customFormat="1" ht="29.25" customHeight="1">
      <c r="A135" s="166"/>
      <c r="B135" s="167"/>
      <c r="C135" s="168" t="s">
        <v>149</v>
      </c>
      <c r="D135" s="169" t="s">
        <v>61</v>
      </c>
      <c r="E135" s="169" t="s">
        <v>57</v>
      </c>
      <c r="F135" s="169" t="s">
        <v>58</v>
      </c>
      <c r="G135" s="169" t="s">
        <v>150</v>
      </c>
      <c r="H135" s="169" t="s">
        <v>151</v>
      </c>
      <c r="I135" s="169" t="s">
        <v>152</v>
      </c>
      <c r="J135" s="169" t="s">
        <v>143</v>
      </c>
      <c r="K135" s="170" t="s">
        <v>153</v>
      </c>
      <c r="L135" s="171"/>
      <c r="M135" s="77" t="s">
        <v>1</v>
      </c>
      <c r="N135" s="78" t="s">
        <v>40</v>
      </c>
      <c r="O135" s="78" t="s">
        <v>154</v>
      </c>
      <c r="P135" s="78" t="s">
        <v>155</v>
      </c>
      <c r="Q135" s="78" t="s">
        <v>156</v>
      </c>
      <c r="R135" s="78" t="s">
        <v>157</v>
      </c>
      <c r="S135" s="78" t="s">
        <v>158</v>
      </c>
      <c r="T135" s="79" t="s">
        <v>159</v>
      </c>
      <c r="U135" s="166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/>
    </row>
    <row r="136" spans="1:65" s="2" customFormat="1" ht="22.9" customHeight="1">
      <c r="A136" s="35"/>
      <c r="B136" s="36"/>
      <c r="C136" s="84" t="s">
        <v>160</v>
      </c>
      <c r="D136" s="37"/>
      <c r="E136" s="37"/>
      <c r="F136" s="37"/>
      <c r="G136" s="37"/>
      <c r="H136" s="37"/>
      <c r="I136" s="37"/>
      <c r="J136" s="172">
        <f>BK136</f>
        <v>0</v>
      </c>
      <c r="K136" s="37"/>
      <c r="L136" s="40"/>
      <c r="M136" s="80"/>
      <c r="N136" s="173"/>
      <c r="O136" s="81"/>
      <c r="P136" s="174">
        <f>P137+P447</f>
        <v>0</v>
      </c>
      <c r="Q136" s="81"/>
      <c r="R136" s="174">
        <f>R137+R447</f>
        <v>120.1095797</v>
      </c>
      <c r="S136" s="81"/>
      <c r="T136" s="175">
        <f>T137+T447</f>
        <v>7.8000000000000005E-3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75</v>
      </c>
      <c r="AU136" s="18" t="s">
        <v>145</v>
      </c>
      <c r="BK136" s="176">
        <f>BK137+BK447</f>
        <v>0</v>
      </c>
    </row>
    <row r="137" spans="1:65" s="12" customFormat="1" ht="25.9" customHeight="1">
      <c r="B137" s="177"/>
      <c r="C137" s="178"/>
      <c r="D137" s="179" t="s">
        <v>75</v>
      </c>
      <c r="E137" s="180" t="s">
        <v>161</v>
      </c>
      <c r="F137" s="180" t="s">
        <v>162</v>
      </c>
      <c r="G137" s="178"/>
      <c r="H137" s="178"/>
      <c r="I137" s="181"/>
      <c r="J137" s="182">
        <f>BK137</f>
        <v>0</v>
      </c>
      <c r="K137" s="178"/>
      <c r="L137" s="183"/>
      <c r="M137" s="184"/>
      <c r="N137" s="185"/>
      <c r="O137" s="185"/>
      <c r="P137" s="186">
        <f>P138+P262+P273+P283+P321+P426+P430+P433</f>
        <v>0</v>
      </c>
      <c r="Q137" s="185"/>
      <c r="R137" s="186">
        <f>R138+R262+R273+R283+R321+R426+R430+R433</f>
        <v>119.8996267</v>
      </c>
      <c r="S137" s="185"/>
      <c r="T137" s="187">
        <f>T138+T262+T273+T283+T321+T426+T430+T433</f>
        <v>7.8000000000000005E-3</v>
      </c>
      <c r="AR137" s="188" t="s">
        <v>83</v>
      </c>
      <c r="AT137" s="189" t="s">
        <v>75</v>
      </c>
      <c r="AU137" s="189" t="s">
        <v>76</v>
      </c>
      <c r="AY137" s="188" t="s">
        <v>163</v>
      </c>
      <c r="BK137" s="190">
        <f>BK138+BK262+BK273+BK283+BK321+BK426+BK430+BK433</f>
        <v>0</v>
      </c>
    </row>
    <row r="138" spans="1:65" s="12" customFormat="1" ht="22.9" customHeight="1">
      <c r="B138" s="177"/>
      <c r="C138" s="178"/>
      <c r="D138" s="179" t="s">
        <v>75</v>
      </c>
      <c r="E138" s="191" t="s">
        <v>83</v>
      </c>
      <c r="F138" s="191" t="s">
        <v>208</v>
      </c>
      <c r="G138" s="178"/>
      <c r="H138" s="178"/>
      <c r="I138" s="181"/>
      <c r="J138" s="192">
        <f>BK138</f>
        <v>0</v>
      </c>
      <c r="K138" s="178"/>
      <c r="L138" s="183"/>
      <c r="M138" s="184"/>
      <c r="N138" s="185"/>
      <c r="O138" s="185"/>
      <c r="P138" s="186">
        <f>SUM(P139:P261)</f>
        <v>0</v>
      </c>
      <c r="Q138" s="185"/>
      <c r="R138" s="186">
        <f>SUM(R139:R261)</f>
        <v>0.45486380000000004</v>
      </c>
      <c r="S138" s="185"/>
      <c r="T138" s="187">
        <f>SUM(T139:T261)</f>
        <v>0</v>
      </c>
      <c r="AR138" s="188" t="s">
        <v>83</v>
      </c>
      <c r="AT138" s="189" t="s">
        <v>75</v>
      </c>
      <c r="AU138" s="189" t="s">
        <v>83</v>
      </c>
      <c r="AY138" s="188" t="s">
        <v>163</v>
      </c>
      <c r="BK138" s="190">
        <f>SUM(BK139:BK261)</f>
        <v>0</v>
      </c>
    </row>
    <row r="139" spans="1:65" s="2" customFormat="1" ht="37.9" customHeight="1">
      <c r="A139" s="35"/>
      <c r="B139" s="36"/>
      <c r="C139" s="193" t="s">
        <v>83</v>
      </c>
      <c r="D139" s="193" t="s">
        <v>165</v>
      </c>
      <c r="E139" s="194" t="s">
        <v>712</v>
      </c>
      <c r="F139" s="195" t="s">
        <v>713</v>
      </c>
      <c r="G139" s="196" t="s">
        <v>211</v>
      </c>
      <c r="H139" s="197">
        <v>241.8</v>
      </c>
      <c r="I139" s="198"/>
      <c r="J139" s="199">
        <f>ROUND(I139*H139,2)</f>
        <v>0</v>
      </c>
      <c r="K139" s="195" t="s">
        <v>212</v>
      </c>
      <c r="L139" s="40"/>
      <c r="M139" s="200" t="s">
        <v>1</v>
      </c>
      <c r="N139" s="201" t="s">
        <v>43</v>
      </c>
      <c r="O139" s="73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111</v>
      </c>
      <c r="AT139" s="204" t="s">
        <v>165</v>
      </c>
      <c r="AU139" s="204" t="s">
        <v>85</v>
      </c>
      <c r="AY139" s="18" t="s">
        <v>163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111</v>
      </c>
      <c r="BK139" s="205">
        <f>ROUND(I139*H139,2)</f>
        <v>0</v>
      </c>
      <c r="BL139" s="18" t="s">
        <v>111</v>
      </c>
      <c r="BM139" s="204" t="s">
        <v>714</v>
      </c>
    </row>
    <row r="140" spans="1:65" s="13" customFormat="1" ht="11.25">
      <c r="B140" s="206"/>
      <c r="C140" s="207"/>
      <c r="D140" s="208" t="s">
        <v>169</v>
      </c>
      <c r="E140" s="209" t="s">
        <v>1</v>
      </c>
      <c r="F140" s="210" t="s">
        <v>214</v>
      </c>
      <c r="G140" s="207"/>
      <c r="H140" s="209" t="s">
        <v>1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169</v>
      </c>
      <c r="AU140" s="216" t="s">
        <v>85</v>
      </c>
      <c r="AV140" s="13" t="s">
        <v>83</v>
      </c>
      <c r="AW140" s="13" t="s">
        <v>32</v>
      </c>
      <c r="AX140" s="13" t="s">
        <v>76</v>
      </c>
      <c r="AY140" s="216" t="s">
        <v>163</v>
      </c>
    </row>
    <row r="141" spans="1:65" s="14" customFormat="1" ht="11.25">
      <c r="B141" s="217"/>
      <c r="C141" s="218"/>
      <c r="D141" s="208" t="s">
        <v>169</v>
      </c>
      <c r="E141" s="219" t="s">
        <v>1</v>
      </c>
      <c r="F141" s="220" t="s">
        <v>715</v>
      </c>
      <c r="G141" s="218"/>
      <c r="H141" s="221">
        <v>241.8</v>
      </c>
      <c r="I141" s="222"/>
      <c r="J141" s="218"/>
      <c r="K141" s="218"/>
      <c r="L141" s="223"/>
      <c r="M141" s="229"/>
      <c r="N141" s="230"/>
      <c r="O141" s="230"/>
      <c r="P141" s="230"/>
      <c r="Q141" s="230"/>
      <c r="R141" s="230"/>
      <c r="S141" s="230"/>
      <c r="T141" s="231"/>
      <c r="AT141" s="227" t="s">
        <v>169</v>
      </c>
      <c r="AU141" s="227" t="s">
        <v>85</v>
      </c>
      <c r="AV141" s="14" t="s">
        <v>85</v>
      </c>
      <c r="AW141" s="14" t="s">
        <v>32</v>
      </c>
      <c r="AX141" s="14" t="s">
        <v>83</v>
      </c>
      <c r="AY141" s="227" t="s">
        <v>163</v>
      </c>
    </row>
    <row r="142" spans="1:65" s="2" customFormat="1" ht="24.2" customHeight="1">
      <c r="A142" s="35"/>
      <c r="B142" s="36"/>
      <c r="C142" s="193" t="s">
        <v>85</v>
      </c>
      <c r="D142" s="193" t="s">
        <v>165</v>
      </c>
      <c r="E142" s="194" t="s">
        <v>216</v>
      </c>
      <c r="F142" s="195" t="s">
        <v>217</v>
      </c>
      <c r="G142" s="196" t="s">
        <v>218</v>
      </c>
      <c r="H142" s="197">
        <v>115</v>
      </c>
      <c r="I142" s="198"/>
      <c r="J142" s="199">
        <f>ROUND(I142*H142,2)</f>
        <v>0</v>
      </c>
      <c r="K142" s="195" t="s">
        <v>212</v>
      </c>
      <c r="L142" s="40"/>
      <c r="M142" s="200" t="s">
        <v>1</v>
      </c>
      <c r="N142" s="201" t="s">
        <v>43</v>
      </c>
      <c r="O142" s="73"/>
      <c r="P142" s="202">
        <f>O142*H142</f>
        <v>0</v>
      </c>
      <c r="Q142" s="202">
        <v>3.0000000000000001E-5</v>
      </c>
      <c r="R142" s="202">
        <f>Q142*H142</f>
        <v>3.4499999999999999E-3</v>
      </c>
      <c r="S142" s="202">
        <v>0</v>
      </c>
      <c r="T142" s="20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111</v>
      </c>
      <c r="AT142" s="204" t="s">
        <v>165</v>
      </c>
      <c r="AU142" s="204" t="s">
        <v>85</v>
      </c>
      <c r="AY142" s="18" t="s">
        <v>163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111</v>
      </c>
      <c r="BK142" s="205">
        <f>ROUND(I142*H142,2)</f>
        <v>0</v>
      </c>
      <c r="BL142" s="18" t="s">
        <v>111</v>
      </c>
      <c r="BM142" s="204" t="s">
        <v>219</v>
      </c>
    </row>
    <row r="143" spans="1:65" s="13" customFormat="1" ht="11.25">
      <c r="B143" s="206"/>
      <c r="C143" s="207"/>
      <c r="D143" s="208" t="s">
        <v>169</v>
      </c>
      <c r="E143" s="209" t="s">
        <v>1</v>
      </c>
      <c r="F143" s="210" t="s">
        <v>220</v>
      </c>
      <c r="G143" s="207"/>
      <c r="H143" s="209" t="s">
        <v>1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169</v>
      </c>
      <c r="AU143" s="216" t="s">
        <v>85</v>
      </c>
      <c r="AV143" s="13" t="s">
        <v>83</v>
      </c>
      <c r="AW143" s="13" t="s">
        <v>32</v>
      </c>
      <c r="AX143" s="13" t="s">
        <v>76</v>
      </c>
      <c r="AY143" s="216" t="s">
        <v>163</v>
      </c>
    </row>
    <row r="144" spans="1:65" s="14" customFormat="1" ht="11.25">
      <c r="B144" s="217"/>
      <c r="C144" s="218"/>
      <c r="D144" s="208" t="s">
        <v>169</v>
      </c>
      <c r="E144" s="219" t="s">
        <v>1</v>
      </c>
      <c r="F144" s="220" t="s">
        <v>716</v>
      </c>
      <c r="G144" s="218"/>
      <c r="H144" s="221">
        <v>115</v>
      </c>
      <c r="I144" s="222"/>
      <c r="J144" s="218"/>
      <c r="K144" s="218"/>
      <c r="L144" s="223"/>
      <c r="M144" s="229"/>
      <c r="N144" s="230"/>
      <c r="O144" s="230"/>
      <c r="P144" s="230"/>
      <c r="Q144" s="230"/>
      <c r="R144" s="230"/>
      <c r="S144" s="230"/>
      <c r="T144" s="231"/>
      <c r="AT144" s="227" t="s">
        <v>169</v>
      </c>
      <c r="AU144" s="227" t="s">
        <v>85</v>
      </c>
      <c r="AV144" s="14" t="s">
        <v>85</v>
      </c>
      <c r="AW144" s="14" t="s">
        <v>32</v>
      </c>
      <c r="AX144" s="14" t="s">
        <v>83</v>
      </c>
      <c r="AY144" s="227" t="s">
        <v>163</v>
      </c>
    </row>
    <row r="145" spans="1:65" s="2" customFormat="1" ht="24.2" customHeight="1">
      <c r="A145" s="35"/>
      <c r="B145" s="36"/>
      <c r="C145" s="193" t="s">
        <v>97</v>
      </c>
      <c r="D145" s="193" t="s">
        <v>165</v>
      </c>
      <c r="E145" s="194" t="s">
        <v>222</v>
      </c>
      <c r="F145" s="195" t="s">
        <v>223</v>
      </c>
      <c r="G145" s="196" t="s">
        <v>224</v>
      </c>
      <c r="H145" s="197">
        <v>11.5</v>
      </c>
      <c r="I145" s="198"/>
      <c r="J145" s="199">
        <f>ROUND(I145*H145,2)</f>
        <v>0</v>
      </c>
      <c r="K145" s="195" t="s">
        <v>212</v>
      </c>
      <c r="L145" s="40"/>
      <c r="M145" s="200" t="s">
        <v>1</v>
      </c>
      <c r="N145" s="201" t="s">
        <v>43</v>
      </c>
      <c r="O145" s="73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111</v>
      </c>
      <c r="AT145" s="204" t="s">
        <v>165</v>
      </c>
      <c r="AU145" s="204" t="s">
        <v>85</v>
      </c>
      <c r="AY145" s="18" t="s">
        <v>163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8" t="s">
        <v>111</v>
      </c>
      <c r="BK145" s="205">
        <f>ROUND(I145*H145,2)</f>
        <v>0</v>
      </c>
      <c r="BL145" s="18" t="s">
        <v>111</v>
      </c>
      <c r="BM145" s="204" t="s">
        <v>225</v>
      </c>
    </row>
    <row r="146" spans="1:65" s="13" customFormat="1" ht="11.25">
      <c r="B146" s="206"/>
      <c r="C146" s="207"/>
      <c r="D146" s="208" t="s">
        <v>169</v>
      </c>
      <c r="E146" s="209" t="s">
        <v>1</v>
      </c>
      <c r="F146" s="210" t="s">
        <v>220</v>
      </c>
      <c r="G146" s="207"/>
      <c r="H146" s="209" t="s">
        <v>1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169</v>
      </c>
      <c r="AU146" s="216" t="s">
        <v>85</v>
      </c>
      <c r="AV146" s="13" t="s">
        <v>83</v>
      </c>
      <c r="AW146" s="13" t="s">
        <v>32</v>
      </c>
      <c r="AX146" s="13" t="s">
        <v>76</v>
      </c>
      <c r="AY146" s="216" t="s">
        <v>163</v>
      </c>
    </row>
    <row r="147" spans="1:65" s="14" customFormat="1" ht="11.25">
      <c r="B147" s="217"/>
      <c r="C147" s="218"/>
      <c r="D147" s="208" t="s">
        <v>169</v>
      </c>
      <c r="E147" s="219" t="s">
        <v>1</v>
      </c>
      <c r="F147" s="220" t="s">
        <v>717</v>
      </c>
      <c r="G147" s="218"/>
      <c r="H147" s="221">
        <v>11.5</v>
      </c>
      <c r="I147" s="222"/>
      <c r="J147" s="218"/>
      <c r="K147" s="218"/>
      <c r="L147" s="223"/>
      <c r="M147" s="229"/>
      <c r="N147" s="230"/>
      <c r="O147" s="230"/>
      <c r="P147" s="230"/>
      <c r="Q147" s="230"/>
      <c r="R147" s="230"/>
      <c r="S147" s="230"/>
      <c r="T147" s="231"/>
      <c r="AT147" s="227" t="s">
        <v>169</v>
      </c>
      <c r="AU147" s="227" t="s">
        <v>85</v>
      </c>
      <c r="AV147" s="14" t="s">
        <v>85</v>
      </c>
      <c r="AW147" s="14" t="s">
        <v>32</v>
      </c>
      <c r="AX147" s="14" t="s">
        <v>83</v>
      </c>
      <c r="AY147" s="227" t="s">
        <v>163</v>
      </c>
    </row>
    <row r="148" spans="1:65" s="2" customFormat="1" ht="33" customHeight="1">
      <c r="A148" s="35"/>
      <c r="B148" s="36"/>
      <c r="C148" s="193" t="s">
        <v>111</v>
      </c>
      <c r="D148" s="193" t="s">
        <v>165</v>
      </c>
      <c r="E148" s="194" t="s">
        <v>718</v>
      </c>
      <c r="F148" s="195" t="s">
        <v>719</v>
      </c>
      <c r="G148" s="196" t="s">
        <v>229</v>
      </c>
      <c r="H148" s="197">
        <v>45.933999999999997</v>
      </c>
      <c r="I148" s="198"/>
      <c r="J148" s="199">
        <f>ROUND(I148*H148,2)</f>
        <v>0</v>
      </c>
      <c r="K148" s="195" t="s">
        <v>212</v>
      </c>
      <c r="L148" s="40"/>
      <c r="M148" s="200" t="s">
        <v>1</v>
      </c>
      <c r="N148" s="201" t="s">
        <v>43</v>
      </c>
      <c r="O148" s="73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4" t="s">
        <v>111</v>
      </c>
      <c r="AT148" s="204" t="s">
        <v>165</v>
      </c>
      <c r="AU148" s="204" t="s">
        <v>85</v>
      </c>
      <c r="AY148" s="18" t="s">
        <v>163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8" t="s">
        <v>111</v>
      </c>
      <c r="BK148" s="205">
        <f>ROUND(I148*H148,2)</f>
        <v>0</v>
      </c>
      <c r="BL148" s="18" t="s">
        <v>111</v>
      </c>
      <c r="BM148" s="204" t="s">
        <v>720</v>
      </c>
    </row>
    <row r="149" spans="1:65" s="13" customFormat="1" ht="11.25">
      <c r="B149" s="206"/>
      <c r="C149" s="207"/>
      <c r="D149" s="208" t="s">
        <v>169</v>
      </c>
      <c r="E149" s="209" t="s">
        <v>1</v>
      </c>
      <c r="F149" s="210" t="s">
        <v>220</v>
      </c>
      <c r="G149" s="207"/>
      <c r="H149" s="209" t="s">
        <v>1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169</v>
      </c>
      <c r="AU149" s="216" t="s">
        <v>85</v>
      </c>
      <c r="AV149" s="13" t="s">
        <v>83</v>
      </c>
      <c r="AW149" s="13" t="s">
        <v>32</v>
      </c>
      <c r="AX149" s="13" t="s">
        <v>76</v>
      </c>
      <c r="AY149" s="216" t="s">
        <v>163</v>
      </c>
    </row>
    <row r="150" spans="1:65" s="14" customFormat="1" ht="11.25">
      <c r="B150" s="217"/>
      <c r="C150" s="218"/>
      <c r="D150" s="208" t="s">
        <v>169</v>
      </c>
      <c r="E150" s="219" t="s">
        <v>1</v>
      </c>
      <c r="F150" s="220" t="s">
        <v>721</v>
      </c>
      <c r="G150" s="218"/>
      <c r="H150" s="221">
        <v>45.933999999999997</v>
      </c>
      <c r="I150" s="222"/>
      <c r="J150" s="218"/>
      <c r="K150" s="218"/>
      <c r="L150" s="223"/>
      <c r="M150" s="229"/>
      <c r="N150" s="230"/>
      <c r="O150" s="230"/>
      <c r="P150" s="230"/>
      <c r="Q150" s="230"/>
      <c r="R150" s="230"/>
      <c r="S150" s="230"/>
      <c r="T150" s="231"/>
      <c r="AT150" s="227" t="s">
        <v>169</v>
      </c>
      <c r="AU150" s="227" t="s">
        <v>85</v>
      </c>
      <c r="AV150" s="14" t="s">
        <v>85</v>
      </c>
      <c r="AW150" s="14" t="s">
        <v>32</v>
      </c>
      <c r="AX150" s="14" t="s">
        <v>76</v>
      </c>
      <c r="AY150" s="227" t="s">
        <v>163</v>
      </c>
    </row>
    <row r="151" spans="1:65" s="15" customFormat="1" ht="11.25">
      <c r="B151" s="232"/>
      <c r="C151" s="233"/>
      <c r="D151" s="208" t="s">
        <v>169</v>
      </c>
      <c r="E151" s="234" t="s">
        <v>706</v>
      </c>
      <c r="F151" s="235" t="s">
        <v>196</v>
      </c>
      <c r="G151" s="233"/>
      <c r="H151" s="236">
        <v>45.933999999999997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169</v>
      </c>
      <c r="AU151" s="242" t="s">
        <v>85</v>
      </c>
      <c r="AV151" s="15" t="s">
        <v>111</v>
      </c>
      <c r="AW151" s="15" t="s">
        <v>32</v>
      </c>
      <c r="AX151" s="15" t="s">
        <v>83</v>
      </c>
      <c r="AY151" s="242" t="s">
        <v>163</v>
      </c>
    </row>
    <row r="152" spans="1:65" s="2" customFormat="1" ht="33" customHeight="1">
      <c r="A152" s="35"/>
      <c r="B152" s="36"/>
      <c r="C152" s="193" t="s">
        <v>119</v>
      </c>
      <c r="D152" s="193" t="s">
        <v>165</v>
      </c>
      <c r="E152" s="194" t="s">
        <v>722</v>
      </c>
      <c r="F152" s="195" t="s">
        <v>723</v>
      </c>
      <c r="G152" s="196" t="s">
        <v>229</v>
      </c>
      <c r="H152" s="197">
        <v>152.06399999999999</v>
      </c>
      <c r="I152" s="198"/>
      <c r="J152" s="199">
        <f>ROUND(I152*H152,2)</f>
        <v>0</v>
      </c>
      <c r="K152" s="195" t="s">
        <v>212</v>
      </c>
      <c r="L152" s="40"/>
      <c r="M152" s="200" t="s">
        <v>1</v>
      </c>
      <c r="N152" s="201" t="s">
        <v>43</v>
      </c>
      <c r="O152" s="73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4" t="s">
        <v>111</v>
      </c>
      <c r="AT152" s="204" t="s">
        <v>165</v>
      </c>
      <c r="AU152" s="204" t="s">
        <v>85</v>
      </c>
      <c r="AY152" s="18" t="s">
        <v>163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8" t="s">
        <v>111</v>
      </c>
      <c r="BK152" s="205">
        <f>ROUND(I152*H152,2)</f>
        <v>0</v>
      </c>
      <c r="BL152" s="18" t="s">
        <v>111</v>
      </c>
      <c r="BM152" s="204" t="s">
        <v>724</v>
      </c>
    </row>
    <row r="153" spans="1:65" s="13" customFormat="1" ht="11.25">
      <c r="B153" s="206"/>
      <c r="C153" s="207"/>
      <c r="D153" s="208" t="s">
        <v>169</v>
      </c>
      <c r="E153" s="209" t="s">
        <v>1</v>
      </c>
      <c r="F153" s="210" t="s">
        <v>220</v>
      </c>
      <c r="G153" s="207"/>
      <c r="H153" s="209" t="s">
        <v>1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169</v>
      </c>
      <c r="AU153" s="216" t="s">
        <v>85</v>
      </c>
      <c r="AV153" s="13" t="s">
        <v>83</v>
      </c>
      <c r="AW153" s="13" t="s">
        <v>32</v>
      </c>
      <c r="AX153" s="13" t="s">
        <v>76</v>
      </c>
      <c r="AY153" s="216" t="s">
        <v>163</v>
      </c>
    </row>
    <row r="154" spans="1:65" s="14" customFormat="1" ht="11.25">
      <c r="B154" s="217"/>
      <c r="C154" s="218"/>
      <c r="D154" s="208" t="s">
        <v>169</v>
      </c>
      <c r="E154" s="219" t="s">
        <v>1</v>
      </c>
      <c r="F154" s="220" t="s">
        <v>725</v>
      </c>
      <c r="G154" s="218"/>
      <c r="H154" s="221">
        <v>182.304</v>
      </c>
      <c r="I154" s="222"/>
      <c r="J154" s="218"/>
      <c r="K154" s="218"/>
      <c r="L154" s="223"/>
      <c r="M154" s="229"/>
      <c r="N154" s="230"/>
      <c r="O154" s="230"/>
      <c r="P154" s="230"/>
      <c r="Q154" s="230"/>
      <c r="R154" s="230"/>
      <c r="S154" s="230"/>
      <c r="T154" s="231"/>
      <c r="AT154" s="227" t="s">
        <v>169</v>
      </c>
      <c r="AU154" s="227" t="s">
        <v>85</v>
      </c>
      <c r="AV154" s="14" t="s">
        <v>85</v>
      </c>
      <c r="AW154" s="14" t="s">
        <v>32</v>
      </c>
      <c r="AX154" s="14" t="s">
        <v>76</v>
      </c>
      <c r="AY154" s="227" t="s">
        <v>163</v>
      </c>
    </row>
    <row r="155" spans="1:65" s="14" customFormat="1" ht="11.25">
      <c r="B155" s="217"/>
      <c r="C155" s="218"/>
      <c r="D155" s="208" t="s">
        <v>169</v>
      </c>
      <c r="E155" s="219" t="s">
        <v>1</v>
      </c>
      <c r="F155" s="220" t="s">
        <v>726</v>
      </c>
      <c r="G155" s="218"/>
      <c r="H155" s="221">
        <v>-30.24</v>
      </c>
      <c r="I155" s="222"/>
      <c r="J155" s="218"/>
      <c r="K155" s="218"/>
      <c r="L155" s="223"/>
      <c r="M155" s="229"/>
      <c r="N155" s="230"/>
      <c r="O155" s="230"/>
      <c r="P155" s="230"/>
      <c r="Q155" s="230"/>
      <c r="R155" s="230"/>
      <c r="S155" s="230"/>
      <c r="T155" s="231"/>
      <c r="AT155" s="227" t="s">
        <v>169</v>
      </c>
      <c r="AU155" s="227" t="s">
        <v>85</v>
      </c>
      <c r="AV155" s="14" t="s">
        <v>85</v>
      </c>
      <c r="AW155" s="14" t="s">
        <v>32</v>
      </c>
      <c r="AX155" s="14" t="s">
        <v>76</v>
      </c>
      <c r="AY155" s="227" t="s">
        <v>163</v>
      </c>
    </row>
    <row r="156" spans="1:65" s="15" customFormat="1" ht="11.25">
      <c r="B156" s="232"/>
      <c r="C156" s="233"/>
      <c r="D156" s="208" t="s">
        <v>169</v>
      </c>
      <c r="E156" s="234" t="s">
        <v>704</v>
      </c>
      <c r="F156" s="235" t="s">
        <v>196</v>
      </c>
      <c r="G156" s="233"/>
      <c r="H156" s="236">
        <v>152.06399999999999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169</v>
      </c>
      <c r="AU156" s="242" t="s">
        <v>85</v>
      </c>
      <c r="AV156" s="15" t="s">
        <v>111</v>
      </c>
      <c r="AW156" s="15" t="s">
        <v>32</v>
      </c>
      <c r="AX156" s="15" t="s">
        <v>83</v>
      </c>
      <c r="AY156" s="242" t="s">
        <v>163</v>
      </c>
    </row>
    <row r="157" spans="1:65" s="2" customFormat="1" ht="33" customHeight="1">
      <c r="A157" s="35"/>
      <c r="B157" s="36"/>
      <c r="C157" s="193" t="s">
        <v>244</v>
      </c>
      <c r="D157" s="193" t="s">
        <v>165</v>
      </c>
      <c r="E157" s="194" t="s">
        <v>227</v>
      </c>
      <c r="F157" s="195" t="s">
        <v>228</v>
      </c>
      <c r="G157" s="196" t="s">
        <v>229</v>
      </c>
      <c r="H157" s="197">
        <v>302.53399999999999</v>
      </c>
      <c r="I157" s="198"/>
      <c r="J157" s="199">
        <f>ROUND(I157*H157,2)</f>
        <v>0</v>
      </c>
      <c r="K157" s="195" t="s">
        <v>212</v>
      </c>
      <c r="L157" s="40"/>
      <c r="M157" s="200" t="s">
        <v>1</v>
      </c>
      <c r="N157" s="201" t="s">
        <v>43</v>
      </c>
      <c r="O157" s="73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4" t="s">
        <v>111</v>
      </c>
      <c r="AT157" s="204" t="s">
        <v>165</v>
      </c>
      <c r="AU157" s="204" t="s">
        <v>85</v>
      </c>
      <c r="AY157" s="18" t="s">
        <v>163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8" t="s">
        <v>111</v>
      </c>
      <c r="BK157" s="205">
        <f>ROUND(I157*H157,2)</f>
        <v>0</v>
      </c>
      <c r="BL157" s="18" t="s">
        <v>111</v>
      </c>
      <c r="BM157" s="204" t="s">
        <v>230</v>
      </c>
    </row>
    <row r="158" spans="1:65" s="13" customFormat="1" ht="11.25">
      <c r="B158" s="206"/>
      <c r="C158" s="207"/>
      <c r="D158" s="208" t="s">
        <v>169</v>
      </c>
      <c r="E158" s="209" t="s">
        <v>1</v>
      </c>
      <c r="F158" s="210" t="s">
        <v>220</v>
      </c>
      <c r="G158" s="207"/>
      <c r="H158" s="209" t="s">
        <v>1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169</v>
      </c>
      <c r="AU158" s="216" t="s">
        <v>85</v>
      </c>
      <c r="AV158" s="13" t="s">
        <v>83</v>
      </c>
      <c r="AW158" s="13" t="s">
        <v>32</v>
      </c>
      <c r="AX158" s="13" t="s">
        <v>76</v>
      </c>
      <c r="AY158" s="216" t="s">
        <v>163</v>
      </c>
    </row>
    <row r="159" spans="1:65" s="13" customFormat="1" ht="11.25">
      <c r="B159" s="206"/>
      <c r="C159" s="207"/>
      <c r="D159" s="208" t="s">
        <v>169</v>
      </c>
      <c r="E159" s="209" t="s">
        <v>1</v>
      </c>
      <c r="F159" s="210" t="s">
        <v>231</v>
      </c>
      <c r="G159" s="207"/>
      <c r="H159" s="209" t="s">
        <v>1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169</v>
      </c>
      <c r="AU159" s="216" t="s">
        <v>85</v>
      </c>
      <c r="AV159" s="13" t="s">
        <v>83</v>
      </c>
      <c r="AW159" s="13" t="s">
        <v>32</v>
      </c>
      <c r="AX159" s="13" t="s">
        <v>76</v>
      </c>
      <c r="AY159" s="216" t="s">
        <v>163</v>
      </c>
    </row>
    <row r="160" spans="1:65" s="14" customFormat="1" ht="11.25">
      <c r="B160" s="217"/>
      <c r="C160" s="218"/>
      <c r="D160" s="208" t="s">
        <v>169</v>
      </c>
      <c r="E160" s="219" t="s">
        <v>1</v>
      </c>
      <c r="F160" s="220" t="s">
        <v>727</v>
      </c>
      <c r="G160" s="218"/>
      <c r="H160" s="221">
        <v>324.23</v>
      </c>
      <c r="I160" s="222"/>
      <c r="J160" s="218"/>
      <c r="K160" s="218"/>
      <c r="L160" s="223"/>
      <c r="M160" s="229"/>
      <c r="N160" s="230"/>
      <c r="O160" s="230"/>
      <c r="P160" s="230"/>
      <c r="Q160" s="230"/>
      <c r="R160" s="230"/>
      <c r="S160" s="230"/>
      <c r="T160" s="231"/>
      <c r="AT160" s="227" t="s">
        <v>169</v>
      </c>
      <c r="AU160" s="227" t="s">
        <v>85</v>
      </c>
      <c r="AV160" s="14" t="s">
        <v>85</v>
      </c>
      <c r="AW160" s="14" t="s">
        <v>32</v>
      </c>
      <c r="AX160" s="14" t="s">
        <v>76</v>
      </c>
      <c r="AY160" s="227" t="s">
        <v>163</v>
      </c>
    </row>
    <row r="161" spans="1:65" s="13" customFormat="1" ht="11.25">
      <c r="B161" s="206"/>
      <c r="C161" s="207"/>
      <c r="D161" s="208" t="s">
        <v>169</v>
      </c>
      <c r="E161" s="209" t="s">
        <v>1</v>
      </c>
      <c r="F161" s="210" t="s">
        <v>233</v>
      </c>
      <c r="G161" s="207"/>
      <c r="H161" s="209" t="s">
        <v>1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169</v>
      </c>
      <c r="AU161" s="216" t="s">
        <v>85</v>
      </c>
      <c r="AV161" s="13" t="s">
        <v>83</v>
      </c>
      <c r="AW161" s="13" t="s">
        <v>32</v>
      </c>
      <c r="AX161" s="13" t="s">
        <v>76</v>
      </c>
      <c r="AY161" s="216" t="s">
        <v>163</v>
      </c>
    </row>
    <row r="162" spans="1:65" s="14" customFormat="1" ht="11.25">
      <c r="B162" s="217"/>
      <c r="C162" s="218"/>
      <c r="D162" s="208" t="s">
        <v>169</v>
      </c>
      <c r="E162" s="219" t="s">
        <v>1</v>
      </c>
      <c r="F162" s="220" t="s">
        <v>728</v>
      </c>
      <c r="G162" s="218"/>
      <c r="H162" s="221">
        <v>70.385000000000005</v>
      </c>
      <c r="I162" s="222"/>
      <c r="J162" s="218"/>
      <c r="K162" s="218"/>
      <c r="L162" s="223"/>
      <c r="M162" s="229"/>
      <c r="N162" s="230"/>
      <c r="O162" s="230"/>
      <c r="P162" s="230"/>
      <c r="Q162" s="230"/>
      <c r="R162" s="230"/>
      <c r="S162" s="230"/>
      <c r="T162" s="231"/>
      <c r="AT162" s="227" t="s">
        <v>169</v>
      </c>
      <c r="AU162" s="227" t="s">
        <v>85</v>
      </c>
      <c r="AV162" s="14" t="s">
        <v>85</v>
      </c>
      <c r="AW162" s="14" t="s">
        <v>32</v>
      </c>
      <c r="AX162" s="14" t="s">
        <v>76</v>
      </c>
      <c r="AY162" s="227" t="s">
        <v>163</v>
      </c>
    </row>
    <row r="163" spans="1:65" s="14" customFormat="1" ht="11.25">
      <c r="B163" s="217"/>
      <c r="C163" s="218"/>
      <c r="D163" s="208" t="s">
        <v>169</v>
      </c>
      <c r="E163" s="219" t="s">
        <v>1</v>
      </c>
      <c r="F163" s="220" t="s">
        <v>729</v>
      </c>
      <c r="G163" s="218"/>
      <c r="H163" s="221">
        <v>-18.48</v>
      </c>
      <c r="I163" s="222"/>
      <c r="J163" s="218"/>
      <c r="K163" s="218"/>
      <c r="L163" s="223"/>
      <c r="M163" s="229"/>
      <c r="N163" s="230"/>
      <c r="O163" s="230"/>
      <c r="P163" s="230"/>
      <c r="Q163" s="230"/>
      <c r="R163" s="230"/>
      <c r="S163" s="230"/>
      <c r="T163" s="231"/>
      <c r="AT163" s="227" t="s">
        <v>169</v>
      </c>
      <c r="AU163" s="227" t="s">
        <v>85</v>
      </c>
      <c r="AV163" s="14" t="s">
        <v>85</v>
      </c>
      <c r="AW163" s="14" t="s">
        <v>32</v>
      </c>
      <c r="AX163" s="14" t="s">
        <v>76</v>
      </c>
      <c r="AY163" s="227" t="s">
        <v>163</v>
      </c>
    </row>
    <row r="164" spans="1:65" s="14" customFormat="1" ht="11.25">
      <c r="B164" s="217"/>
      <c r="C164" s="218"/>
      <c r="D164" s="208" t="s">
        <v>169</v>
      </c>
      <c r="E164" s="219" t="s">
        <v>1</v>
      </c>
      <c r="F164" s="220" t="s">
        <v>730</v>
      </c>
      <c r="G164" s="218"/>
      <c r="H164" s="221">
        <v>-29.798999999999999</v>
      </c>
      <c r="I164" s="222"/>
      <c r="J164" s="218"/>
      <c r="K164" s="218"/>
      <c r="L164" s="223"/>
      <c r="M164" s="229"/>
      <c r="N164" s="230"/>
      <c r="O164" s="230"/>
      <c r="P164" s="230"/>
      <c r="Q164" s="230"/>
      <c r="R164" s="230"/>
      <c r="S164" s="230"/>
      <c r="T164" s="231"/>
      <c r="AT164" s="227" t="s">
        <v>169</v>
      </c>
      <c r="AU164" s="227" t="s">
        <v>85</v>
      </c>
      <c r="AV164" s="14" t="s">
        <v>85</v>
      </c>
      <c r="AW164" s="14" t="s">
        <v>32</v>
      </c>
      <c r="AX164" s="14" t="s">
        <v>76</v>
      </c>
      <c r="AY164" s="227" t="s">
        <v>163</v>
      </c>
    </row>
    <row r="165" spans="1:65" s="14" customFormat="1" ht="11.25">
      <c r="B165" s="217"/>
      <c r="C165" s="218"/>
      <c r="D165" s="208" t="s">
        <v>169</v>
      </c>
      <c r="E165" s="219" t="s">
        <v>1</v>
      </c>
      <c r="F165" s="220" t="s">
        <v>731</v>
      </c>
      <c r="G165" s="218"/>
      <c r="H165" s="221">
        <v>-31.030999999999999</v>
      </c>
      <c r="I165" s="222"/>
      <c r="J165" s="218"/>
      <c r="K165" s="218"/>
      <c r="L165" s="223"/>
      <c r="M165" s="229"/>
      <c r="N165" s="230"/>
      <c r="O165" s="230"/>
      <c r="P165" s="230"/>
      <c r="Q165" s="230"/>
      <c r="R165" s="230"/>
      <c r="S165" s="230"/>
      <c r="T165" s="231"/>
      <c r="AT165" s="227" t="s">
        <v>169</v>
      </c>
      <c r="AU165" s="227" t="s">
        <v>85</v>
      </c>
      <c r="AV165" s="14" t="s">
        <v>85</v>
      </c>
      <c r="AW165" s="14" t="s">
        <v>32</v>
      </c>
      <c r="AX165" s="14" t="s">
        <v>76</v>
      </c>
      <c r="AY165" s="227" t="s">
        <v>163</v>
      </c>
    </row>
    <row r="166" spans="1:65" s="14" customFormat="1" ht="11.25">
      <c r="B166" s="217"/>
      <c r="C166" s="218"/>
      <c r="D166" s="208" t="s">
        <v>169</v>
      </c>
      <c r="E166" s="219" t="s">
        <v>1</v>
      </c>
      <c r="F166" s="220" t="s">
        <v>732</v>
      </c>
      <c r="G166" s="218"/>
      <c r="H166" s="221">
        <v>-12.771000000000001</v>
      </c>
      <c r="I166" s="222"/>
      <c r="J166" s="218"/>
      <c r="K166" s="218"/>
      <c r="L166" s="223"/>
      <c r="M166" s="229"/>
      <c r="N166" s="230"/>
      <c r="O166" s="230"/>
      <c r="P166" s="230"/>
      <c r="Q166" s="230"/>
      <c r="R166" s="230"/>
      <c r="S166" s="230"/>
      <c r="T166" s="231"/>
      <c r="AT166" s="227" t="s">
        <v>169</v>
      </c>
      <c r="AU166" s="227" t="s">
        <v>85</v>
      </c>
      <c r="AV166" s="14" t="s">
        <v>85</v>
      </c>
      <c r="AW166" s="14" t="s">
        <v>32</v>
      </c>
      <c r="AX166" s="14" t="s">
        <v>76</v>
      </c>
      <c r="AY166" s="227" t="s">
        <v>163</v>
      </c>
    </row>
    <row r="167" spans="1:65" s="15" customFormat="1" ht="11.25">
      <c r="B167" s="232"/>
      <c r="C167" s="233"/>
      <c r="D167" s="208" t="s">
        <v>169</v>
      </c>
      <c r="E167" s="234" t="s">
        <v>199</v>
      </c>
      <c r="F167" s="235" t="s">
        <v>196</v>
      </c>
      <c r="G167" s="233"/>
      <c r="H167" s="236">
        <v>302.53399999999999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169</v>
      </c>
      <c r="AU167" s="242" t="s">
        <v>85</v>
      </c>
      <c r="AV167" s="15" t="s">
        <v>111</v>
      </c>
      <c r="AW167" s="15" t="s">
        <v>32</v>
      </c>
      <c r="AX167" s="15" t="s">
        <v>76</v>
      </c>
      <c r="AY167" s="242" t="s">
        <v>163</v>
      </c>
    </row>
    <row r="168" spans="1:65" s="14" customFormat="1" ht="11.25">
      <c r="B168" s="217"/>
      <c r="C168" s="218"/>
      <c r="D168" s="208" t="s">
        <v>169</v>
      </c>
      <c r="E168" s="219" t="s">
        <v>1</v>
      </c>
      <c r="F168" s="220" t="s">
        <v>239</v>
      </c>
      <c r="G168" s="218"/>
      <c r="H168" s="221">
        <v>302.53399999999999</v>
      </c>
      <c r="I168" s="222"/>
      <c r="J168" s="218"/>
      <c r="K168" s="218"/>
      <c r="L168" s="223"/>
      <c r="M168" s="229"/>
      <c r="N168" s="230"/>
      <c r="O168" s="230"/>
      <c r="P168" s="230"/>
      <c r="Q168" s="230"/>
      <c r="R168" s="230"/>
      <c r="S168" s="230"/>
      <c r="T168" s="231"/>
      <c r="AT168" s="227" t="s">
        <v>169</v>
      </c>
      <c r="AU168" s="227" t="s">
        <v>85</v>
      </c>
      <c r="AV168" s="14" t="s">
        <v>85</v>
      </c>
      <c r="AW168" s="14" t="s">
        <v>32</v>
      </c>
      <c r="AX168" s="14" t="s">
        <v>83</v>
      </c>
      <c r="AY168" s="227" t="s">
        <v>163</v>
      </c>
    </row>
    <row r="169" spans="1:65" s="2" customFormat="1" ht="21.75" customHeight="1">
      <c r="A169" s="35"/>
      <c r="B169" s="36"/>
      <c r="C169" s="193" t="s">
        <v>248</v>
      </c>
      <c r="D169" s="193" t="s">
        <v>165</v>
      </c>
      <c r="E169" s="194" t="s">
        <v>240</v>
      </c>
      <c r="F169" s="195" t="s">
        <v>241</v>
      </c>
      <c r="G169" s="196" t="s">
        <v>211</v>
      </c>
      <c r="H169" s="197">
        <v>660.2</v>
      </c>
      <c r="I169" s="198"/>
      <c r="J169" s="199">
        <f>ROUND(I169*H169,2)</f>
        <v>0</v>
      </c>
      <c r="K169" s="195" t="s">
        <v>212</v>
      </c>
      <c r="L169" s="40"/>
      <c r="M169" s="200" t="s">
        <v>1</v>
      </c>
      <c r="N169" s="201" t="s">
        <v>43</v>
      </c>
      <c r="O169" s="73"/>
      <c r="P169" s="202">
        <f>O169*H169</f>
        <v>0</v>
      </c>
      <c r="Q169" s="202">
        <v>5.8E-4</v>
      </c>
      <c r="R169" s="202">
        <f>Q169*H169</f>
        <v>0.38291600000000003</v>
      </c>
      <c r="S169" s="202">
        <v>0</v>
      </c>
      <c r="T169" s="20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111</v>
      </c>
      <c r="AT169" s="204" t="s">
        <v>165</v>
      </c>
      <c r="AU169" s="204" t="s">
        <v>85</v>
      </c>
      <c r="AY169" s="18" t="s">
        <v>163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8" t="s">
        <v>111</v>
      </c>
      <c r="BK169" s="205">
        <f>ROUND(I169*H169,2)</f>
        <v>0</v>
      </c>
      <c r="BL169" s="18" t="s">
        <v>111</v>
      </c>
      <c r="BM169" s="204" t="s">
        <v>242</v>
      </c>
    </row>
    <row r="170" spans="1:65" s="13" customFormat="1" ht="11.25">
      <c r="B170" s="206"/>
      <c r="C170" s="207"/>
      <c r="D170" s="208" t="s">
        <v>169</v>
      </c>
      <c r="E170" s="209" t="s">
        <v>1</v>
      </c>
      <c r="F170" s="210" t="s">
        <v>220</v>
      </c>
      <c r="G170" s="207"/>
      <c r="H170" s="209" t="s">
        <v>1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169</v>
      </c>
      <c r="AU170" s="216" t="s">
        <v>85</v>
      </c>
      <c r="AV170" s="13" t="s">
        <v>83</v>
      </c>
      <c r="AW170" s="13" t="s">
        <v>32</v>
      </c>
      <c r="AX170" s="13" t="s">
        <v>76</v>
      </c>
      <c r="AY170" s="216" t="s">
        <v>163</v>
      </c>
    </row>
    <row r="171" spans="1:65" s="13" customFormat="1" ht="11.25">
      <c r="B171" s="206"/>
      <c r="C171" s="207"/>
      <c r="D171" s="208" t="s">
        <v>169</v>
      </c>
      <c r="E171" s="209" t="s">
        <v>1</v>
      </c>
      <c r="F171" s="210" t="s">
        <v>231</v>
      </c>
      <c r="G171" s="207"/>
      <c r="H171" s="209" t="s">
        <v>1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169</v>
      </c>
      <c r="AU171" s="216" t="s">
        <v>85</v>
      </c>
      <c r="AV171" s="13" t="s">
        <v>83</v>
      </c>
      <c r="AW171" s="13" t="s">
        <v>32</v>
      </c>
      <c r="AX171" s="13" t="s">
        <v>76</v>
      </c>
      <c r="AY171" s="216" t="s">
        <v>163</v>
      </c>
    </row>
    <row r="172" spans="1:65" s="14" customFormat="1" ht="11.25">
      <c r="B172" s="217"/>
      <c r="C172" s="218"/>
      <c r="D172" s="208" t="s">
        <v>169</v>
      </c>
      <c r="E172" s="219" t="s">
        <v>1</v>
      </c>
      <c r="F172" s="220" t="s">
        <v>733</v>
      </c>
      <c r="G172" s="218"/>
      <c r="H172" s="221">
        <v>660.2</v>
      </c>
      <c r="I172" s="222"/>
      <c r="J172" s="218"/>
      <c r="K172" s="218"/>
      <c r="L172" s="223"/>
      <c r="M172" s="229"/>
      <c r="N172" s="230"/>
      <c r="O172" s="230"/>
      <c r="P172" s="230"/>
      <c r="Q172" s="230"/>
      <c r="R172" s="230"/>
      <c r="S172" s="230"/>
      <c r="T172" s="231"/>
      <c r="AT172" s="227" t="s">
        <v>169</v>
      </c>
      <c r="AU172" s="227" t="s">
        <v>85</v>
      </c>
      <c r="AV172" s="14" t="s">
        <v>85</v>
      </c>
      <c r="AW172" s="14" t="s">
        <v>32</v>
      </c>
      <c r="AX172" s="14" t="s">
        <v>76</v>
      </c>
      <c r="AY172" s="227" t="s">
        <v>163</v>
      </c>
    </row>
    <row r="173" spans="1:65" s="15" customFormat="1" ht="11.25">
      <c r="B173" s="232"/>
      <c r="C173" s="233"/>
      <c r="D173" s="208" t="s">
        <v>169</v>
      </c>
      <c r="E173" s="234" t="s">
        <v>178</v>
      </c>
      <c r="F173" s="235" t="s">
        <v>196</v>
      </c>
      <c r="G173" s="233"/>
      <c r="H173" s="236">
        <v>660.2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169</v>
      </c>
      <c r="AU173" s="242" t="s">
        <v>85</v>
      </c>
      <c r="AV173" s="15" t="s">
        <v>111</v>
      </c>
      <c r="AW173" s="15" t="s">
        <v>32</v>
      </c>
      <c r="AX173" s="15" t="s">
        <v>83</v>
      </c>
      <c r="AY173" s="242" t="s">
        <v>163</v>
      </c>
    </row>
    <row r="174" spans="1:65" s="2" customFormat="1" ht="21.75" customHeight="1">
      <c r="A174" s="35"/>
      <c r="B174" s="36"/>
      <c r="C174" s="193" t="s">
        <v>253</v>
      </c>
      <c r="D174" s="193" t="s">
        <v>165</v>
      </c>
      <c r="E174" s="194" t="s">
        <v>245</v>
      </c>
      <c r="F174" s="195" t="s">
        <v>246</v>
      </c>
      <c r="G174" s="196" t="s">
        <v>211</v>
      </c>
      <c r="H174" s="197">
        <v>660.2</v>
      </c>
      <c r="I174" s="198"/>
      <c r="J174" s="199">
        <f>ROUND(I174*H174,2)</f>
        <v>0</v>
      </c>
      <c r="K174" s="195" t="s">
        <v>212</v>
      </c>
      <c r="L174" s="40"/>
      <c r="M174" s="200" t="s">
        <v>1</v>
      </c>
      <c r="N174" s="201" t="s">
        <v>43</v>
      </c>
      <c r="O174" s="73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4" t="s">
        <v>111</v>
      </c>
      <c r="AT174" s="204" t="s">
        <v>165</v>
      </c>
      <c r="AU174" s="204" t="s">
        <v>85</v>
      </c>
      <c r="AY174" s="18" t="s">
        <v>163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8" t="s">
        <v>111</v>
      </c>
      <c r="BK174" s="205">
        <f>ROUND(I174*H174,2)</f>
        <v>0</v>
      </c>
      <c r="BL174" s="18" t="s">
        <v>111</v>
      </c>
      <c r="BM174" s="204" t="s">
        <v>247</v>
      </c>
    </row>
    <row r="175" spans="1:65" s="14" customFormat="1" ht="11.25">
      <c r="B175" s="217"/>
      <c r="C175" s="218"/>
      <c r="D175" s="208" t="s">
        <v>169</v>
      </c>
      <c r="E175" s="219" t="s">
        <v>1</v>
      </c>
      <c r="F175" s="220" t="s">
        <v>178</v>
      </c>
      <c r="G175" s="218"/>
      <c r="H175" s="221">
        <v>660.2</v>
      </c>
      <c r="I175" s="222"/>
      <c r="J175" s="218"/>
      <c r="K175" s="218"/>
      <c r="L175" s="223"/>
      <c r="M175" s="229"/>
      <c r="N175" s="230"/>
      <c r="O175" s="230"/>
      <c r="P175" s="230"/>
      <c r="Q175" s="230"/>
      <c r="R175" s="230"/>
      <c r="S175" s="230"/>
      <c r="T175" s="231"/>
      <c r="AT175" s="227" t="s">
        <v>169</v>
      </c>
      <c r="AU175" s="227" t="s">
        <v>85</v>
      </c>
      <c r="AV175" s="14" t="s">
        <v>85</v>
      </c>
      <c r="AW175" s="14" t="s">
        <v>32</v>
      </c>
      <c r="AX175" s="14" t="s">
        <v>83</v>
      </c>
      <c r="AY175" s="227" t="s">
        <v>163</v>
      </c>
    </row>
    <row r="176" spans="1:65" s="2" customFormat="1" ht="24.2" customHeight="1">
      <c r="A176" s="35"/>
      <c r="B176" s="36"/>
      <c r="C176" s="193" t="s">
        <v>259</v>
      </c>
      <c r="D176" s="193" t="s">
        <v>165</v>
      </c>
      <c r="E176" s="194" t="s">
        <v>734</v>
      </c>
      <c r="F176" s="195" t="s">
        <v>735</v>
      </c>
      <c r="G176" s="196" t="s">
        <v>211</v>
      </c>
      <c r="H176" s="197">
        <v>115.92</v>
      </c>
      <c r="I176" s="198"/>
      <c r="J176" s="199">
        <f>ROUND(I176*H176,2)</f>
        <v>0</v>
      </c>
      <c r="K176" s="195" t="s">
        <v>212</v>
      </c>
      <c r="L176" s="40"/>
      <c r="M176" s="200" t="s">
        <v>1</v>
      </c>
      <c r="N176" s="201" t="s">
        <v>43</v>
      </c>
      <c r="O176" s="73"/>
      <c r="P176" s="202">
        <f>O176*H176</f>
        <v>0</v>
      </c>
      <c r="Q176" s="202">
        <v>5.9000000000000003E-4</v>
      </c>
      <c r="R176" s="202">
        <f>Q176*H176</f>
        <v>6.8392800000000004E-2</v>
      </c>
      <c r="S176" s="202">
        <v>0</v>
      </c>
      <c r="T176" s="20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4" t="s">
        <v>111</v>
      </c>
      <c r="AT176" s="204" t="s">
        <v>165</v>
      </c>
      <c r="AU176" s="204" t="s">
        <v>85</v>
      </c>
      <c r="AY176" s="18" t="s">
        <v>163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8" t="s">
        <v>111</v>
      </c>
      <c r="BK176" s="205">
        <f>ROUND(I176*H176,2)</f>
        <v>0</v>
      </c>
      <c r="BL176" s="18" t="s">
        <v>111</v>
      </c>
      <c r="BM176" s="204" t="s">
        <v>736</v>
      </c>
    </row>
    <row r="177" spans="1:65" s="13" customFormat="1" ht="11.25">
      <c r="B177" s="206"/>
      <c r="C177" s="207"/>
      <c r="D177" s="208" t="s">
        <v>169</v>
      </c>
      <c r="E177" s="209" t="s">
        <v>1</v>
      </c>
      <c r="F177" s="210" t="s">
        <v>220</v>
      </c>
      <c r="G177" s="207"/>
      <c r="H177" s="209" t="s">
        <v>1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169</v>
      </c>
      <c r="AU177" s="216" t="s">
        <v>85</v>
      </c>
      <c r="AV177" s="13" t="s">
        <v>83</v>
      </c>
      <c r="AW177" s="13" t="s">
        <v>32</v>
      </c>
      <c r="AX177" s="13" t="s">
        <v>76</v>
      </c>
      <c r="AY177" s="216" t="s">
        <v>163</v>
      </c>
    </row>
    <row r="178" spans="1:65" s="14" customFormat="1" ht="11.25">
      <c r="B178" s="217"/>
      <c r="C178" s="218"/>
      <c r="D178" s="208" t="s">
        <v>169</v>
      </c>
      <c r="E178" s="219" t="s">
        <v>1</v>
      </c>
      <c r="F178" s="220" t="s">
        <v>737</v>
      </c>
      <c r="G178" s="218"/>
      <c r="H178" s="221">
        <v>115.92</v>
      </c>
      <c r="I178" s="222"/>
      <c r="J178" s="218"/>
      <c r="K178" s="218"/>
      <c r="L178" s="223"/>
      <c r="M178" s="229"/>
      <c r="N178" s="230"/>
      <c r="O178" s="230"/>
      <c r="P178" s="230"/>
      <c r="Q178" s="230"/>
      <c r="R178" s="230"/>
      <c r="S178" s="230"/>
      <c r="T178" s="231"/>
      <c r="AT178" s="227" t="s">
        <v>169</v>
      </c>
      <c r="AU178" s="227" t="s">
        <v>85</v>
      </c>
      <c r="AV178" s="14" t="s">
        <v>85</v>
      </c>
      <c r="AW178" s="14" t="s">
        <v>32</v>
      </c>
      <c r="AX178" s="14" t="s">
        <v>76</v>
      </c>
      <c r="AY178" s="227" t="s">
        <v>163</v>
      </c>
    </row>
    <row r="179" spans="1:65" s="15" customFormat="1" ht="11.25">
      <c r="B179" s="232"/>
      <c r="C179" s="233"/>
      <c r="D179" s="208" t="s">
        <v>169</v>
      </c>
      <c r="E179" s="234" t="s">
        <v>688</v>
      </c>
      <c r="F179" s="235" t="s">
        <v>196</v>
      </c>
      <c r="G179" s="233"/>
      <c r="H179" s="236">
        <v>115.92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169</v>
      </c>
      <c r="AU179" s="242" t="s">
        <v>85</v>
      </c>
      <c r="AV179" s="15" t="s">
        <v>111</v>
      </c>
      <c r="AW179" s="15" t="s">
        <v>32</v>
      </c>
      <c r="AX179" s="15" t="s">
        <v>83</v>
      </c>
      <c r="AY179" s="242" t="s">
        <v>163</v>
      </c>
    </row>
    <row r="180" spans="1:65" s="2" customFormat="1" ht="24.2" customHeight="1">
      <c r="A180" s="35"/>
      <c r="B180" s="36"/>
      <c r="C180" s="193" t="s">
        <v>276</v>
      </c>
      <c r="D180" s="193" t="s">
        <v>165</v>
      </c>
      <c r="E180" s="194" t="s">
        <v>738</v>
      </c>
      <c r="F180" s="195" t="s">
        <v>739</v>
      </c>
      <c r="G180" s="196" t="s">
        <v>211</v>
      </c>
      <c r="H180" s="197">
        <v>115.92</v>
      </c>
      <c r="I180" s="198"/>
      <c r="J180" s="199">
        <f>ROUND(I180*H180,2)</f>
        <v>0</v>
      </c>
      <c r="K180" s="195" t="s">
        <v>212</v>
      </c>
      <c r="L180" s="40"/>
      <c r="M180" s="200" t="s">
        <v>1</v>
      </c>
      <c r="N180" s="201" t="s">
        <v>43</v>
      </c>
      <c r="O180" s="73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111</v>
      </c>
      <c r="AT180" s="204" t="s">
        <v>165</v>
      </c>
      <c r="AU180" s="204" t="s">
        <v>85</v>
      </c>
      <c r="AY180" s="18" t="s">
        <v>163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8" t="s">
        <v>111</v>
      </c>
      <c r="BK180" s="205">
        <f>ROUND(I180*H180,2)</f>
        <v>0</v>
      </c>
      <c r="BL180" s="18" t="s">
        <v>111</v>
      </c>
      <c r="BM180" s="204" t="s">
        <v>740</v>
      </c>
    </row>
    <row r="181" spans="1:65" s="14" customFormat="1" ht="11.25">
      <c r="B181" s="217"/>
      <c r="C181" s="218"/>
      <c r="D181" s="208" t="s">
        <v>169</v>
      </c>
      <c r="E181" s="219" t="s">
        <v>1</v>
      </c>
      <c r="F181" s="220" t="s">
        <v>688</v>
      </c>
      <c r="G181" s="218"/>
      <c r="H181" s="221">
        <v>115.92</v>
      </c>
      <c r="I181" s="222"/>
      <c r="J181" s="218"/>
      <c r="K181" s="218"/>
      <c r="L181" s="223"/>
      <c r="M181" s="229"/>
      <c r="N181" s="230"/>
      <c r="O181" s="230"/>
      <c r="P181" s="230"/>
      <c r="Q181" s="230"/>
      <c r="R181" s="230"/>
      <c r="S181" s="230"/>
      <c r="T181" s="231"/>
      <c r="AT181" s="227" t="s">
        <v>169</v>
      </c>
      <c r="AU181" s="227" t="s">
        <v>85</v>
      </c>
      <c r="AV181" s="14" t="s">
        <v>85</v>
      </c>
      <c r="AW181" s="14" t="s">
        <v>32</v>
      </c>
      <c r="AX181" s="14" t="s">
        <v>83</v>
      </c>
      <c r="AY181" s="227" t="s">
        <v>163</v>
      </c>
    </row>
    <row r="182" spans="1:65" s="2" customFormat="1" ht="37.9" customHeight="1">
      <c r="A182" s="35"/>
      <c r="B182" s="36"/>
      <c r="C182" s="193" t="s">
        <v>281</v>
      </c>
      <c r="D182" s="193" t="s">
        <v>165</v>
      </c>
      <c r="E182" s="194" t="s">
        <v>249</v>
      </c>
      <c r="F182" s="195" t="s">
        <v>250</v>
      </c>
      <c r="G182" s="196" t="s">
        <v>229</v>
      </c>
      <c r="H182" s="197">
        <v>482.22199999999998</v>
      </c>
      <c r="I182" s="198"/>
      <c r="J182" s="199">
        <f>ROUND(I182*H182,2)</f>
        <v>0</v>
      </c>
      <c r="K182" s="195" t="s">
        <v>212</v>
      </c>
      <c r="L182" s="40"/>
      <c r="M182" s="200" t="s">
        <v>1</v>
      </c>
      <c r="N182" s="201" t="s">
        <v>43</v>
      </c>
      <c r="O182" s="73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4" t="s">
        <v>111</v>
      </c>
      <c r="AT182" s="204" t="s">
        <v>165</v>
      </c>
      <c r="AU182" s="204" t="s">
        <v>85</v>
      </c>
      <c r="AY182" s="18" t="s">
        <v>163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8" t="s">
        <v>111</v>
      </c>
      <c r="BK182" s="205">
        <f>ROUND(I182*H182,2)</f>
        <v>0</v>
      </c>
      <c r="BL182" s="18" t="s">
        <v>111</v>
      </c>
      <c r="BM182" s="204" t="s">
        <v>741</v>
      </c>
    </row>
    <row r="183" spans="1:65" s="13" customFormat="1" ht="11.25">
      <c r="B183" s="206"/>
      <c r="C183" s="207"/>
      <c r="D183" s="208" t="s">
        <v>169</v>
      </c>
      <c r="E183" s="209" t="s">
        <v>1</v>
      </c>
      <c r="F183" s="210" t="s">
        <v>252</v>
      </c>
      <c r="G183" s="207"/>
      <c r="H183" s="209" t="s">
        <v>1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169</v>
      </c>
      <c r="AU183" s="216" t="s">
        <v>85</v>
      </c>
      <c r="AV183" s="13" t="s">
        <v>83</v>
      </c>
      <c r="AW183" s="13" t="s">
        <v>32</v>
      </c>
      <c r="AX183" s="13" t="s">
        <v>76</v>
      </c>
      <c r="AY183" s="216" t="s">
        <v>163</v>
      </c>
    </row>
    <row r="184" spans="1:65" s="14" customFormat="1" ht="11.25">
      <c r="B184" s="217"/>
      <c r="C184" s="218"/>
      <c r="D184" s="208" t="s">
        <v>169</v>
      </c>
      <c r="E184" s="219" t="s">
        <v>1</v>
      </c>
      <c r="F184" s="220" t="s">
        <v>192</v>
      </c>
      <c r="G184" s="218"/>
      <c r="H184" s="221">
        <v>482.22199999999998</v>
      </c>
      <c r="I184" s="222"/>
      <c r="J184" s="218"/>
      <c r="K184" s="218"/>
      <c r="L184" s="223"/>
      <c r="M184" s="229"/>
      <c r="N184" s="230"/>
      <c r="O184" s="230"/>
      <c r="P184" s="230"/>
      <c r="Q184" s="230"/>
      <c r="R184" s="230"/>
      <c r="S184" s="230"/>
      <c r="T184" s="231"/>
      <c r="AT184" s="227" t="s">
        <v>169</v>
      </c>
      <c r="AU184" s="227" t="s">
        <v>85</v>
      </c>
      <c r="AV184" s="14" t="s">
        <v>85</v>
      </c>
      <c r="AW184" s="14" t="s">
        <v>32</v>
      </c>
      <c r="AX184" s="14" t="s">
        <v>83</v>
      </c>
      <c r="AY184" s="227" t="s">
        <v>163</v>
      </c>
    </row>
    <row r="185" spans="1:65" s="2" customFormat="1" ht="37.9" customHeight="1">
      <c r="A185" s="35"/>
      <c r="B185" s="36"/>
      <c r="C185" s="193" t="s">
        <v>287</v>
      </c>
      <c r="D185" s="193" t="s">
        <v>165</v>
      </c>
      <c r="E185" s="194" t="s">
        <v>254</v>
      </c>
      <c r="F185" s="195" t="s">
        <v>255</v>
      </c>
      <c r="G185" s="196" t="s">
        <v>229</v>
      </c>
      <c r="H185" s="197">
        <v>350.04</v>
      </c>
      <c r="I185" s="198"/>
      <c r="J185" s="199">
        <f>ROUND(I185*H185,2)</f>
        <v>0</v>
      </c>
      <c r="K185" s="195" t="s">
        <v>212</v>
      </c>
      <c r="L185" s="40"/>
      <c r="M185" s="200" t="s">
        <v>1</v>
      </c>
      <c r="N185" s="201" t="s">
        <v>43</v>
      </c>
      <c r="O185" s="73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4" t="s">
        <v>111</v>
      </c>
      <c r="AT185" s="204" t="s">
        <v>165</v>
      </c>
      <c r="AU185" s="204" t="s">
        <v>85</v>
      </c>
      <c r="AY185" s="18" t="s">
        <v>163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8" t="s">
        <v>111</v>
      </c>
      <c r="BK185" s="205">
        <f>ROUND(I185*H185,2)</f>
        <v>0</v>
      </c>
      <c r="BL185" s="18" t="s">
        <v>111</v>
      </c>
      <c r="BM185" s="204" t="s">
        <v>742</v>
      </c>
    </row>
    <row r="186" spans="1:65" s="13" customFormat="1" ht="11.25">
      <c r="B186" s="206"/>
      <c r="C186" s="207"/>
      <c r="D186" s="208" t="s">
        <v>169</v>
      </c>
      <c r="E186" s="209" t="s">
        <v>1</v>
      </c>
      <c r="F186" s="210" t="s">
        <v>220</v>
      </c>
      <c r="G186" s="207"/>
      <c r="H186" s="209" t="s">
        <v>1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169</v>
      </c>
      <c r="AU186" s="216" t="s">
        <v>85</v>
      </c>
      <c r="AV186" s="13" t="s">
        <v>83</v>
      </c>
      <c r="AW186" s="13" t="s">
        <v>32</v>
      </c>
      <c r="AX186" s="13" t="s">
        <v>76</v>
      </c>
      <c r="AY186" s="216" t="s">
        <v>163</v>
      </c>
    </row>
    <row r="187" spans="1:65" s="14" customFormat="1" ht="11.25">
      <c r="B187" s="217"/>
      <c r="C187" s="218"/>
      <c r="D187" s="208" t="s">
        <v>169</v>
      </c>
      <c r="E187" s="219" t="s">
        <v>1</v>
      </c>
      <c r="F187" s="220" t="s">
        <v>743</v>
      </c>
      <c r="G187" s="218"/>
      <c r="H187" s="221">
        <v>80.64</v>
      </c>
      <c r="I187" s="222"/>
      <c r="J187" s="218"/>
      <c r="K187" s="218"/>
      <c r="L187" s="223"/>
      <c r="M187" s="229"/>
      <c r="N187" s="230"/>
      <c r="O187" s="230"/>
      <c r="P187" s="230"/>
      <c r="Q187" s="230"/>
      <c r="R187" s="230"/>
      <c r="S187" s="230"/>
      <c r="T187" s="231"/>
      <c r="AT187" s="227" t="s">
        <v>169</v>
      </c>
      <c r="AU187" s="227" t="s">
        <v>85</v>
      </c>
      <c r="AV187" s="14" t="s">
        <v>85</v>
      </c>
      <c r="AW187" s="14" t="s">
        <v>32</v>
      </c>
      <c r="AX187" s="14" t="s">
        <v>76</v>
      </c>
      <c r="AY187" s="227" t="s">
        <v>163</v>
      </c>
    </row>
    <row r="188" spans="1:65" s="14" customFormat="1" ht="11.25">
      <c r="B188" s="217"/>
      <c r="C188" s="218"/>
      <c r="D188" s="208" t="s">
        <v>169</v>
      </c>
      <c r="E188" s="219" t="s">
        <v>1</v>
      </c>
      <c r="F188" s="220" t="s">
        <v>744</v>
      </c>
      <c r="G188" s="218"/>
      <c r="H188" s="221">
        <v>84.63</v>
      </c>
      <c r="I188" s="222"/>
      <c r="J188" s="218"/>
      <c r="K188" s="218"/>
      <c r="L188" s="223"/>
      <c r="M188" s="229"/>
      <c r="N188" s="230"/>
      <c r="O188" s="230"/>
      <c r="P188" s="230"/>
      <c r="Q188" s="230"/>
      <c r="R188" s="230"/>
      <c r="S188" s="230"/>
      <c r="T188" s="231"/>
      <c r="AT188" s="227" t="s">
        <v>169</v>
      </c>
      <c r="AU188" s="227" t="s">
        <v>85</v>
      </c>
      <c r="AV188" s="14" t="s">
        <v>85</v>
      </c>
      <c r="AW188" s="14" t="s">
        <v>32</v>
      </c>
      <c r="AX188" s="14" t="s">
        <v>76</v>
      </c>
      <c r="AY188" s="227" t="s">
        <v>163</v>
      </c>
    </row>
    <row r="189" spans="1:65" s="14" customFormat="1" ht="11.25">
      <c r="B189" s="217"/>
      <c r="C189" s="218"/>
      <c r="D189" s="208" t="s">
        <v>169</v>
      </c>
      <c r="E189" s="219" t="s">
        <v>1</v>
      </c>
      <c r="F189" s="220" t="s">
        <v>745</v>
      </c>
      <c r="G189" s="218"/>
      <c r="H189" s="221">
        <v>81.27</v>
      </c>
      <c r="I189" s="222"/>
      <c r="J189" s="218"/>
      <c r="K189" s="218"/>
      <c r="L189" s="223"/>
      <c r="M189" s="229"/>
      <c r="N189" s="230"/>
      <c r="O189" s="230"/>
      <c r="P189" s="230"/>
      <c r="Q189" s="230"/>
      <c r="R189" s="230"/>
      <c r="S189" s="230"/>
      <c r="T189" s="231"/>
      <c r="AT189" s="227" t="s">
        <v>169</v>
      </c>
      <c r="AU189" s="227" t="s">
        <v>85</v>
      </c>
      <c r="AV189" s="14" t="s">
        <v>85</v>
      </c>
      <c r="AW189" s="14" t="s">
        <v>32</v>
      </c>
      <c r="AX189" s="14" t="s">
        <v>76</v>
      </c>
      <c r="AY189" s="227" t="s">
        <v>163</v>
      </c>
    </row>
    <row r="190" spans="1:65" s="14" customFormat="1" ht="11.25">
      <c r="B190" s="217"/>
      <c r="C190" s="218"/>
      <c r="D190" s="208" t="s">
        <v>169</v>
      </c>
      <c r="E190" s="219" t="s">
        <v>1</v>
      </c>
      <c r="F190" s="220" t="s">
        <v>746</v>
      </c>
      <c r="G190" s="218"/>
      <c r="H190" s="221">
        <v>103.5</v>
      </c>
      <c r="I190" s="222"/>
      <c r="J190" s="218"/>
      <c r="K190" s="218"/>
      <c r="L190" s="223"/>
      <c r="M190" s="229"/>
      <c r="N190" s="230"/>
      <c r="O190" s="230"/>
      <c r="P190" s="230"/>
      <c r="Q190" s="230"/>
      <c r="R190" s="230"/>
      <c r="S190" s="230"/>
      <c r="T190" s="231"/>
      <c r="AT190" s="227" t="s">
        <v>169</v>
      </c>
      <c r="AU190" s="227" t="s">
        <v>85</v>
      </c>
      <c r="AV190" s="14" t="s">
        <v>85</v>
      </c>
      <c r="AW190" s="14" t="s">
        <v>32</v>
      </c>
      <c r="AX190" s="14" t="s">
        <v>76</v>
      </c>
      <c r="AY190" s="227" t="s">
        <v>163</v>
      </c>
    </row>
    <row r="191" spans="1:65" s="15" customFormat="1" ht="11.25">
      <c r="B191" s="232"/>
      <c r="C191" s="233"/>
      <c r="D191" s="208" t="s">
        <v>169</v>
      </c>
      <c r="E191" s="234" t="s">
        <v>1</v>
      </c>
      <c r="F191" s="235" t="s">
        <v>196</v>
      </c>
      <c r="G191" s="233"/>
      <c r="H191" s="236">
        <v>350.04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169</v>
      </c>
      <c r="AU191" s="242" t="s">
        <v>85</v>
      </c>
      <c r="AV191" s="15" t="s">
        <v>111</v>
      </c>
      <c r="AW191" s="15" t="s">
        <v>32</v>
      </c>
      <c r="AX191" s="15" t="s">
        <v>83</v>
      </c>
      <c r="AY191" s="242" t="s">
        <v>163</v>
      </c>
    </row>
    <row r="192" spans="1:65" s="2" customFormat="1" ht="37.9" customHeight="1">
      <c r="A192" s="35"/>
      <c r="B192" s="36"/>
      <c r="C192" s="193" t="s">
        <v>293</v>
      </c>
      <c r="D192" s="193" t="s">
        <v>165</v>
      </c>
      <c r="E192" s="194" t="s">
        <v>260</v>
      </c>
      <c r="F192" s="195" t="s">
        <v>261</v>
      </c>
      <c r="G192" s="196" t="s">
        <v>229</v>
      </c>
      <c r="H192" s="197">
        <v>482.22199999999998</v>
      </c>
      <c r="I192" s="198"/>
      <c r="J192" s="199">
        <f>ROUND(I192*H192,2)</f>
        <v>0</v>
      </c>
      <c r="K192" s="195" t="s">
        <v>212</v>
      </c>
      <c r="L192" s="40"/>
      <c r="M192" s="200" t="s">
        <v>1</v>
      </c>
      <c r="N192" s="201" t="s">
        <v>43</v>
      </c>
      <c r="O192" s="73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4" t="s">
        <v>111</v>
      </c>
      <c r="AT192" s="204" t="s">
        <v>165</v>
      </c>
      <c r="AU192" s="204" t="s">
        <v>85</v>
      </c>
      <c r="AY192" s="18" t="s">
        <v>163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8" t="s">
        <v>111</v>
      </c>
      <c r="BK192" s="205">
        <f>ROUND(I192*H192,2)</f>
        <v>0</v>
      </c>
      <c r="BL192" s="18" t="s">
        <v>111</v>
      </c>
      <c r="BM192" s="204" t="s">
        <v>262</v>
      </c>
    </row>
    <row r="193" spans="2:51" s="13" customFormat="1" ht="11.25">
      <c r="B193" s="206"/>
      <c r="C193" s="207"/>
      <c r="D193" s="208" t="s">
        <v>169</v>
      </c>
      <c r="E193" s="209" t="s">
        <v>1</v>
      </c>
      <c r="F193" s="210" t="s">
        <v>220</v>
      </c>
      <c r="G193" s="207"/>
      <c r="H193" s="209" t="s">
        <v>1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169</v>
      </c>
      <c r="AU193" s="216" t="s">
        <v>85</v>
      </c>
      <c r="AV193" s="13" t="s">
        <v>83</v>
      </c>
      <c r="AW193" s="13" t="s">
        <v>32</v>
      </c>
      <c r="AX193" s="13" t="s">
        <v>76</v>
      </c>
      <c r="AY193" s="216" t="s">
        <v>163</v>
      </c>
    </row>
    <row r="194" spans="2:51" s="13" customFormat="1" ht="11.25">
      <c r="B194" s="206"/>
      <c r="C194" s="207"/>
      <c r="D194" s="208" t="s">
        <v>169</v>
      </c>
      <c r="E194" s="209" t="s">
        <v>1</v>
      </c>
      <c r="F194" s="210" t="s">
        <v>263</v>
      </c>
      <c r="G194" s="207"/>
      <c r="H194" s="209" t="s">
        <v>1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169</v>
      </c>
      <c r="AU194" s="216" t="s">
        <v>85</v>
      </c>
      <c r="AV194" s="13" t="s">
        <v>83</v>
      </c>
      <c r="AW194" s="13" t="s">
        <v>32</v>
      </c>
      <c r="AX194" s="13" t="s">
        <v>76</v>
      </c>
      <c r="AY194" s="216" t="s">
        <v>163</v>
      </c>
    </row>
    <row r="195" spans="2:51" s="13" customFormat="1" ht="11.25">
      <c r="B195" s="206"/>
      <c r="C195" s="207"/>
      <c r="D195" s="208" t="s">
        <v>169</v>
      </c>
      <c r="E195" s="209" t="s">
        <v>1</v>
      </c>
      <c r="F195" s="210" t="s">
        <v>264</v>
      </c>
      <c r="G195" s="207"/>
      <c r="H195" s="209" t="s">
        <v>1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169</v>
      </c>
      <c r="AU195" s="216" t="s">
        <v>85</v>
      </c>
      <c r="AV195" s="13" t="s">
        <v>83</v>
      </c>
      <c r="AW195" s="13" t="s">
        <v>32</v>
      </c>
      <c r="AX195" s="13" t="s">
        <v>76</v>
      </c>
      <c r="AY195" s="216" t="s">
        <v>163</v>
      </c>
    </row>
    <row r="196" spans="2:51" s="14" customFormat="1" ht="11.25">
      <c r="B196" s="217"/>
      <c r="C196" s="218"/>
      <c r="D196" s="208" t="s">
        <v>169</v>
      </c>
      <c r="E196" s="219" t="s">
        <v>1</v>
      </c>
      <c r="F196" s="220" t="s">
        <v>747</v>
      </c>
      <c r="G196" s="218"/>
      <c r="H196" s="221">
        <v>33.99</v>
      </c>
      <c r="I196" s="222"/>
      <c r="J196" s="218"/>
      <c r="K196" s="218"/>
      <c r="L196" s="223"/>
      <c r="M196" s="229"/>
      <c r="N196" s="230"/>
      <c r="O196" s="230"/>
      <c r="P196" s="230"/>
      <c r="Q196" s="230"/>
      <c r="R196" s="230"/>
      <c r="S196" s="230"/>
      <c r="T196" s="231"/>
      <c r="AT196" s="227" t="s">
        <v>169</v>
      </c>
      <c r="AU196" s="227" t="s">
        <v>85</v>
      </c>
      <c r="AV196" s="14" t="s">
        <v>85</v>
      </c>
      <c r="AW196" s="14" t="s">
        <v>32</v>
      </c>
      <c r="AX196" s="14" t="s">
        <v>76</v>
      </c>
      <c r="AY196" s="227" t="s">
        <v>163</v>
      </c>
    </row>
    <row r="197" spans="2:51" s="14" customFormat="1" ht="11.25">
      <c r="B197" s="217"/>
      <c r="C197" s="218"/>
      <c r="D197" s="208" t="s">
        <v>169</v>
      </c>
      <c r="E197" s="219" t="s">
        <v>1</v>
      </c>
      <c r="F197" s="220" t="s">
        <v>748</v>
      </c>
      <c r="G197" s="218"/>
      <c r="H197" s="221">
        <v>1.155</v>
      </c>
      <c r="I197" s="222"/>
      <c r="J197" s="218"/>
      <c r="K197" s="218"/>
      <c r="L197" s="223"/>
      <c r="M197" s="229"/>
      <c r="N197" s="230"/>
      <c r="O197" s="230"/>
      <c r="P197" s="230"/>
      <c r="Q197" s="230"/>
      <c r="R197" s="230"/>
      <c r="S197" s="230"/>
      <c r="T197" s="231"/>
      <c r="AT197" s="227" t="s">
        <v>169</v>
      </c>
      <c r="AU197" s="227" t="s">
        <v>85</v>
      </c>
      <c r="AV197" s="14" t="s">
        <v>85</v>
      </c>
      <c r="AW197" s="14" t="s">
        <v>32</v>
      </c>
      <c r="AX197" s="14" t="s">
        <v>76</v>
      </c>
      <c r="AY197" s="227" t="s">
        <v>163</v>
      </c>
    </row>
    <row r="198" spans="2:51" s="16" customFormat="1" ht="11.25">
      <c r="B198" s="243"/>
      <c r="C198" s="244"/>
      <c r="D198" s="208" t="s">
        <v>169</v>
      </c>
      <c r="E198" s="245" t="s">
        <v>171</v>
      </c>
      <c r="F198" s="246" t="s">
        <v>267</v>
      </c>
      <c r="G198" s="244"/>
      <c r="H198" s="247">
        <v>35.145000000000003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169</v>
      </c>
      <c r="AU198" s="253" t="s">
        <v>85</v>
      </c>
      <c r="AV198" s="16" t="s">
        <v>97</v>
      </c>
      <c r="AW198" s="16" t="s">
        <v>32</v>
      </c>
      <c r="AX198" s="16" t="s">
        <v>76</v>
      </c>
      <c r="AY198" s="253" t="s">
        <v>163</v>
      </c>
    </row>
    <row r="199" spans="2:51" s="13" customFormat="1" ht="11.25">
      <c r="B199" s="206"/>
      <c r="C199" s="207"/>
      <c r="D199" s="208" t="s">
        <v>169</v>
      </c>
      <c r="E199" s="209" t="s">
        <v>1</v>
      </c>
      <c r="F199" s="210" t="s">
        <v>268</v>
      </c>
      <c r="G199" s="207"/>
      <c r="H199" s="209" t="s">
        <v>1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169</v>
      </c>
      <c r="AU199" s="216" t="s">
        <v>85</v>
      </c>
      <c r="AV199" s="13" t="s">
        <v>83</v>
      </c>
      <c r="AW199" s="13" t="s">
        <v>32</v>
      </c>
      <c r="AX199" s="13" t="s">
        <v>76</v>
      </c>
      <c r="AY199" s="216" t="s">
        <v>163</v>
      </c>
    </row>
    <row r="200" spans="2:51" s="14" customFormat="1" ht="11.25">
      <c r="B200" s="217"/>
      <c r="C200" s="218"/>
      <c r="D200" s="208" t="s">
        <v>169</v>
      </c>
      <c r="E200" s="219" t="s">
        <v>1</v>
      </c>
      <c r="F200" s="220" t="s">
        <v>749</v>
      </c>
      <c r="G200" s="218"/>
      <c r="H200" s="221">
        <v>135.96</v>
      </c>
      <c r="I200" s="222"/>
      <c r="J200" s="218"/>
      <c r="K200" s="218"/>
      <c r="L200" s="223"/>
      <c r="M200" s="229"/>
      <c r="N200" s="230"/>
      <c r="O200" s="230"/>
      <c r="P200" s="230"/>
      <c r="Q200" s="230"/>
      <c r="R200" s="230"/>
      <c r="S200" s="230"/>
      <c r="T200" s="231"/>
      <c r="AT200" s="227" t="s">
        <v>169</v>
      </c>
      <c r="AU200" s="227" t="s">
        <v>85</v>
      </c>
      <c r="AV200" s="14" t="s">
        <v>85</v>
      </c>
      <c r="AW200" s="14" t="s">
        <v>32</v>
      </c>
      <c r="AX200" s="14" t="s">
        <v>76</v>
      </c>
      <c r="AY200" s="227" t="s">
        <v>163</v>
      </c>
    </row>
    <row r="201" spans="2:51" s="14" customFormat="1" ht="11.25">
      <c r="B201" s="217"/>
      <c r="C201" s="218"/>
      <c r="D201" s="208" t="s">
        <v>169</v>
      </c>
      <c r="E201" s="219" t="s">
        <v>1</v>
      </c>
      <c r="F201" s="220" t="s">
        <v>750</v>
      </c>
      <c r="G201" s="218"/>
      <c r="H201" s="221">
        <v>3.85</v>
      </c>
      <c r="I201" s="222"/>
      <c r="J201" s="218"/>
      <c r="K201" s="218"/>
      <c r="L201" s="223"/>
      <c r="M201" s="229"/>
      <c r="N201" s="230"/>
      <c r="O201" s="230"/>
      <c r="P201" s="230"/>
      <c r="Q201" s="230"/>
      <c r="R201" s="230"/>
      <c r="S201" s="230"/>
      <c r="T201" s="231"/>
      <c r="AT201" s="227" t="s">
        <v>169</v>
      </c>
      <c r="AU201" s="227" t="s">
        <v>85</v>
      </c>
      <c r="AV201" s="14" t="s">
        <v>85</v>
      </c>
      <c r="AW201" s="14" t="s">
        <v>32</v>
      </c>
      <c r="AX201" s="14" t="s">
        <v>76</v>
      </c>
      <c r="AY201" s="227" t="s">
        <v>163</v>
      </c>
    </row>
    <row r="202" spans="2:51" s="16" customFormat="1" ht="11.25">
      <c r="B202" s="243"/>
      <c r="C202" s="244"/>
      <c r="D202" s="208" t="s">
        <v>169</v>
      </c>
      <c r="E202" s="245" t="s">
        <v>173</v>
      </c>
      <c r="F202" s="246" t="s">
        <v>267</v>
      </c>
      <c r="G202" s="244"/>
      <c r="H202" s="247">
        <v>139.81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169</v>
      </c>
      <c r="AU202" s="253" t="s">
        <v>85</v>
      </c>
      <c r="AV202" s="16" t="s">
        <v>97</v>
      </c>
      <c r="AW202" s="16" t="s">
        <v>32</v>
      </c>
      <c r="AX202" s="16" t="s">
        <v>76</v>
      </c>
      <c r="AY202" s="253" t="s">
        <v>163</v>
      </c>
    </row>
    <row r="203" spans="2:51" s="13" customFormat="1" ht="11.25">
      <c r="B203" s="206"/>
      <c r="C203" s="207"/>
      <c r="D203" s="208" t="s">
        <v>169</v>
      </c>
      <c r="E203" s="209" t="s">
        <v>1</v>
      </c>
      <c r="F203" s="210" t="s">
        <v>271</v>
      </c>
      <c r="G203" s="207"/>
      <c r="H203" s="209" t="s">
        <v>1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169</v>
      </c>
      <c r="AU203" s="216" t="s">
        <v>85</v>
      </c>
      <c r="AV203" s="13" t="s">
        <v>83</v>
      </c>
      <c r="AW203" s="13" t="s">
        <v>32</v>
      </c>
      <c r="AX203" s="13" t="s">
        <v>76</v>
      </c>
      <c r="AY203" s="216" t="s">
        <v>163</v>
      </c>
    </row>
    <row r="204" spans="2:51" s="14" customFormat="1" ht="11.25">
      <c r="B204" s="217"/>
      <c r="C204" s="218"/>
      <c r="D204" s="208" t="s">
        <v>169</v>
      </c>
      <c r="E204" s="219" t="s">
        <v>1</v>
      </c>
      <c r="F204" s="220" t="s">
        <v>751</v>
      </c>
      <c r="G204" s="218"/>
      <c r="H204" s="221">
        <v>22.731999999999999</v>
      </c>
      <c r="I204" s="222"/>
      <c r="J204" s="218"/>
      <c r="K204" s="218"/>
      <c r="L204" s="223"/>
      <c r="M204" s="229"/>
      <c r="N204" s="230"/>
      <c r="O204" s="230"/>
      <c r="P204" s="230"/>
      <c r="Q204" s="230"/>
      <c r="R204" s="230"/>
      <c r="S204" s="230"/>
      <c r="T204" s="231"/>
      <c r="AT204" s="227" t="s">
        <v>169</v>
      </c>
      <c r="AU204" s="227" t="s">
        <v>85</v>
      </c>
      <c r="AV204" s="14" t="s">
        <v>85</v>
      </c>
      <c r="AW204" s="14" t="s">
        <v>32</v>
      </c>
      <c r="AX204" s="14" t="s">
        <v>76</v>
      </c>
      <c r="AY204" s="227" t="s">
        <v>163</v>
      </c>
    </row>
    <row r="205" spans="2:51" s="14" customFormat="1" ht="22.5">
      <c r="B205" s="217"/>
      <c r="C205" s="218"/>
      <c r="D205" s="208" t="s">
        <v>169</v>
      </c>
      <c r="E205" s="219" t="s">
        <v>1</v>
      </c>
      <c r="F205" s="220" t="s">
        <v>752</v>
      </c>
      <c r="G205" s="218"/>
      <c r="H205" s="221">
        <v>4.1399999999999997</v>
      </c>
      <c r="I205" s="222"/>
      <c r="J205" s="218"/>
      <c r="K205" s="218"/>
      <c r="L205" s="223"/>
      <c r="M205" s="229"/>
      <c r="N205" s="230"/>
      <c r="O205" s="230"/>
      <c r="P205" s="230"/>
      <c r="Q205" s="230"/>
      <c r="R205" s="230"/>
      <c r="S205" s="230"/>
      <c r="T205" s="231"/>
      <c r="AT205" s="227" t="s">
        <v>169</v>
      </c>
      <c r="AU205" s="227" t="s">
        <v>85</v>
      </c>
      <c r="AV205" s="14" t="s">
        <v>85</v>
      </c>
      <c r="AW205" s="14" t="s">
        <v>32</v>
      </c>
      <c r="AX205" s="14" t="s">
        <v>76</v>
      </c>
      <c r="AY205" s="227" t="s">
        <v>163</v>
      </c>
    </row>
    <row r="206" spans="2:51" s="14" customFormat="1" ht="11.25">
      <c r="B206" s="217"/>
      <c r="C206" s="218"/>
      <c r="D206" s="208" t="s">
        <v>169</v>
      </c>
      <c r="E206" s="219" t="s">
        <v>1</v>
      </c>
      <c r="F206" s="220" t="s">
        <v>753</v>
      </c>
      <c r="G206" s="218"/>
      <c r="H206" s="221">
        <v>48.975999999999999</v>
      </c>
      <c r="I206" s="222"/>
      <c r="J206" s="218"/>
      <c r="K206" s="218"/>
      <c r="L206" s="223"/>
      <c r="M206" s="229"/>
      <c r="N206" s="230"/>
      <c r="O206" s="230"/>
      <c r="P206" s="230"/>
      <c r="Q206" s="230"/>
      <c r="R206" s="230"/>
      <c r="S206" s="230"/>
      <c r="T206" s="231"/>
      <c r="AT206" s="227" t="s">
        <v>169</v>
      </c>
      <c r="AU206" s="227" t="s">
        <v>85</v>
      </c>
      <c r="AV206" s="14" t="s">
        <v>85</v>
      </c>
      <c r="AW206" s="14" t="s">
        <v>32</v>
      </c>
      <c r="AX206" s="14" t="s">
        <v>76</v>
      </c>
      <c r="AY206" s="227" t="s">
        <v>163</v>
      </c>
    </row>
    <row r="207" spans="2:51" s="14" customFormat="1" ht="11.25">
      <c r="B207" s="217"/>
      <c r="C207" s="218"/>
      <c r="D207" s="208" t="s">
        <v>169</v>
      </c>
      <c r="E207" s="219" t="s">
        <v>691</v>
      </c>
      <c r="F207" s="220" t="s">
        <v>754</v>
      </c>
      <c r="G207" s="218"/>
      <c r="H207" s="221">
        <v>13.632</v>
      </c>
      <c r="I207" s="222"/>
      <c r="J207" s="218"/>
      <c r="K207" s="218"/>
      <c r="L207" s="223"/>
      <c r="M207" s="229"/>
      <c r="N207" s="230"/>
      <c r="O207" s="230"/>
      <c r="P207" s="230"/>
      <c r="Q207" s="230"/>
      <c r="R207" s="230"/>
      <c r="S207" s="230"/>
      <c r="T207" s="231"/>
      <c r="AT207" s="227" t="s">
        <v>169</v>
      </c>
      <c r="AU207" s="227" t="s">
        <v>85</v>
      </c>
      <c r="AV207" s="14" t="s">
        <v>85</v>
      </c>
      <c r="AW207" s="14" t="s">
        <v>32</v>
      </c>
      <c r="AX207" s="14" t="s">
        <v>76</v>
      </c>
      <c r="AY207" s="227" t="s">
        <v>163</v>
      </c>
    </row>
    <row r="208" spans="2:51" s="16" customFormat="1" ht="11.25">
      <c r="B208" s="243"/>
      <c r="C208" s="244"/>
      <c r="D208" s="208" t="s">
        <v>169</v>
      </c>
      <c r="E208" s="245" t="s">
        <v>1</v>
      </c>
      <c r="F208" s="246" t="s">
        <v>267</v>
      </c>
      <c r="G208" s="244"/>
      <c r="H208" s="247">
        <v>89.48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169</v>
      </c>
      <c r="AU208" s="253" t="s">
        <v>85</v>
      </c>
      <c r="AV208" s="16" t="s">
        <v>97</v>
      </c>
      <c r="AW208" s="16" t="s">
        <v>32</v>
      </c>
      <c r="AX208" s="16" t="s">
        <v>76</v>
      </c>
      <c r="AY208" s="253" t="s">
        <v>163</v>
      </c>
    </row>
    <row r="209" spans="1:65" s="15" customFormat="1" ht="11.25">
      <c r="B209" s="232"/>
      <c r="C209" s="233"/>
      <c r="D209" s="208" t="s">
        <v>169</v>
      </c>
      <c r="E209" s="234" t="s">
        <v>195</v>
      </c>
      <c r="F209" s="235" t="s">
        <v>196</v>
      </c>
      <c r="G209" s="233"/>
      <c r="H209" s="236">
        <v>264.435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169</v>
      </c>
      <c r="AU209" s="242" t="s">
        <v>85</v>
      </c>
      <c r="AV209" s="15" t="s">
        <v>111</v>
      </c>
      <c r="AW209" s="15" t="s">
        <v>32</v>
      </c>
      <c r="AX209" s="15" t="s">
        <v>76</v>
      </c>
      <c r="AY209" s="242" t="s">
        <v>163</v>
      </c>
    </row>
    <row r="210" spans="1:65" s="14" customFormat="1" ht="22.5">
      <c r="B210" s="217"/>
      <c r="C210" s="218"/>
      <c r="D210" s="208" t="s">
        <v>169</v>
      </c>
      <c r="E210" s="219" t="s">
        <v>701</v>
      </c>
      <c r="F210" s="220" t="s">
        <v>755</v>
      </c>
      <c r="G210" s="218"/>
      <c r="H210" s="221">
        <v>18.309999999999999</v>
      </c>
      <c r="I210" s="222"/>
      <c r="J210" s="218"/>
      <c r="K210" s="218"/>
      <c r="L210" s="223"/>
      <c r="M210" s="229"/>
      <c r="N210" s="230"/>
      <c r="O210" s="230"/>
      <c r="P210" s="230"/>
      <c r="Q210" s="230"/>
      <c r="R210" s="230"/>
      <c r="S210" s="230"/>
      <c r="T210" s="231"/>
      <c r="AT210" s="227" t="s">
        <v>169</v>
      </c>
      <c r="AU210" s="227" t="s">
        <v>85</v>
      </c>
      <c r="AV210" s="14" t="s">
        <v>85</v>
      </c>
      <c r="AW210" s="14" t="s">
        <v>32</v>
      </c>
      <c r="AX210" s="14" t="s">
        <v>76</v>
      </c>
      <c r="AY210" s="227" t="s">
        <v>163</v>
      </c>
    </row>
    <row r="211" spans="1:65" s="14" customFormat="1" ht="11.25">
      <c r="B211" s="217"/>
      <c r="C211" s="218"/>
      <c r="D211" s="208" t="s">
        <v>169</v>
      </c>
      <c r="E211" s="219" t="s">
        <v>676</v>
      </c>
      <c r="F211" s="220" t="s">
        <v>756</v>
      </c>
      <c r="G211" s="218"/>
      <c r="H211" s="221">
        <v>138.10499999999999</v>
      </c>
      <c r="I211" s="222"/>
      <c r="J211" s="218"/>
      <c r="K211" s="218"/>
      <c r="L211" s="223"/>
      <c r="M211" s="229"/>
      <c r="N211" s="230"/>
      <c r="O211" s="230"/>
      <c r="P211" s="230"/>
      <c r="Q211" s="230"/>
      <c r="R211" s="230"/>
      <c r="S211" s="230"/>
      <c r="T211" s="231"/>
      <c r="AT211" s="227" t="s">
        <v>169</v>
      </c>
      <c r="AU211" s="227" t="s">
        <v>85</v>
      </c>
      <c r="AV211" s="14" t="s">
        <v>85</v>
      </c>
      <c r="AW211" s="14" t="s">
        <v>32</v>
      </c>
      <c r="AX211" s="14" t="s">
        <v>76</v>
      </c>
      <c r="AY211" s="227" t="s">
        <v>163</v>
      </c>
    </row>
    <row r="212" spans="1:65" s="14" customFormat="1" ht="22.5">
      <c r="B212" s="217"/>
      <c r="C212" s="218"/>
      <c r="D212" s="208" t="s">
        <v>169</v>
      </c>
      <c r="E212" s="219" t="s">
        <v>189</v>
      </c>
      <c r="F212" s="220" t="s">
        <v>757</v>
      </c>
      <c r="G212" s="218"/>
      <c r="H212" s="221">
        <v>309.95800000000003</v>
      </c>
      <c r="I212" s="222"/>
      <c r="J212" s="218"/>
      <c r="K212" s="218"/>
      <c r="L212" s="223"/>
      <c r="M212" s="229"/>
      <c r="N212" s="230"/>
      <c r="O212" s="230"/>
      <c r="P212" s="230"/>
      <c r="Q212" s="230"/>
      <c r="R212" s="230"/>
      <c r="S212" s="230"/>
      <c r="T212" s="231"/>
      <c r="AT212" s="227" t="s">
        <v>169</v>
      </c>
      <c r="AU212" s="227" t="s">
        <v>85</v>
      </c>
      <c r="AV212" s="14" t="s">
        <v>85</v>
      </c>
      <c r="AW212" s="14" t="s">
        <v>32</v>
      </c>
      <c r="AX212" s="14" t="s">
        <v>76</v>
      </c>
      <c r="AY212" s="227" t="s">
        <v>163</v>
      </c>
    </row>
    <row r="213" spans="1:65" s="14" customFormat="1" ht="11.25">
      <c r="B213" s="217"/>
      <c r="C213" s="218"/>
      <c r="D213" s="208" t="s">
        <v>169</v>
      </c>
      <c r="E213" s="219" t="s">
        <v>192</v>
      </c>
      <c r="F213" s="220" t="s">
        <v>758</v>
      </c>
      <c r="G213" s="218"/>
      <c r="H213" s="221">
        <v>482.22199999999998</v>
      </c>
      <c r="I213" s="222"/>
      <c r="J213" s="218"/>
      <c r="K213" s="218"/>
      <c r="L213" s="223"/>
      <c r="M213" s="229"/>
      <c r="N213" s="230"/>
      <c r="O213" s="230"/>
      <c r="P213" s="230"/>
      <c r="Q213" s="230"/>
      <c r="R213" s="230"/>
      <c r="S213" s="230"/>
      <c r="T213" s="231"/>
      <c r="AT213" s="227" t="s">
        <v>169</v>
      </c>
      <c r="AU213" s="227" t="s">
        <v>85</v>
      </c>
      <c r="AV213" s="14" t="s">
        <v>85</v>
      </c>
      <c r="AW213" s="14" t="s">
        <v>32</v>
      </c>
      <c r="AX213" s="14" t="s">
        <v>76</v>
      </c>
      <c r="AY213" s="227" t="s">
        <v>163</v>
      </c>
    </row>
    <row r="214" spans="1:65" s="14" customFormat="1" ht="22.5">
      <c r="B214" s="217"/>
      <c r="C214" s="218"/>
      <c r="D214" s="208" t="s">
        <v>169</v>
      </c>
      <c r="E214" s="219" t="s">
        <v>1</v>
      </c>
      <c r="F214" s="220" t="s">
        <v>275</v>
      </c>
      <c r="G214" s="218"/>
      <c r="H214" s="221">
        <v>482.22199999999998</v>
      </c>
      <c r="I214" s="222"/>
      <c r="J214" s="218"/>
      <c r="K214" s="218"/>
      <c r="L214" s="223"/>
      <c r="M214" s="229"/>
      <c r="N214" s="230"/>
      <c r="O214" s="230"/>
      <c r="P214" s="230"/>
      <c r="Q214" s="230"/>
      <c r="R214" s="230"/>
      <c r="S214" s="230"/>
      <c r="T214" s="231"/>
      <c r="AT214" s="227" t="s">
        <v>169</v>
      </c>
      <c r="AU214" s="227" t="s">
        <v>85</v>
      </c>
      <c r="AV214" s="14" t="s">
        <v>85</v>
      </c>
      <c r="AW214" s="14" t="s">
        <v>32</v>
      </c>
      <c r="AX214" s="14" t="s">
        <v>83</v>
      </c>
      <c r="AY214" s="227" t="s">
        <v>163</v>
      </c>
    </row>
    <row r="215" spans="1:65" s="2" customFormat="1" ht="37.9" customHeight="1">
      <c r="A215" s="35"/>
      <c r="B215" s="36"/>
      <c r="C215" s="193" t="s">
        <v>299</v>
      </c>
      <c r="D215" s="193" t="s">
        <v>165</v>
      </c>
      <c r="E215" s="194" t="s">
        <v>277</v>
      </c>
      <c r="F215" s="195" t="s">
        <v>278</v>
      </c>
      <c r="G215" s="196" t="s">
        <v>229</v>
      </c>
      <c r="H215" s="197">
        <v>482.22199999999998</v>
      </c>
      <c r="I215" s="198"/>
      <c r="J215" s="199">
        <f>ROUND(I215*H215,2)</f>
        <v>0</v>
      </c>
      <c r="K215" s="195" t="s">
        <v>212</v>
      </c>
      <c r="L215" s="40"/>
      <c r="M215" s="200" t="s">
        <v>1</v>
      </c>
      <c r="N215" s="201" t="s">
        <v>43</v>
      </c>
      <c r="O215" s="73"/>
      <c r="P215" s="202">
        <f>O215*H215</f>
        <v>0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4" t="s">
        <v>111</v>
      </c>
      <c r="AT215" s="204" t="s">
        <v>165</v>
      </c>
      <c r="AU215" s="204" t="s">
        <v>85</v>
      </c>
      <c r="AY215" s="18" t="s">
        <v>163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8" t="s">
        <v>111</v>
      </c>
      <c r="BK215" s="205">
        <f>ROUND(I215*H215,2)</f>
        <v>0</v>
      </c>
      <c r="BL215" s="18" t="s">
        <v>111</v>
      </c>
      <c r="BM215" s="204" t="s">
        <v>759</v>
      </c>
    </row>
    <row r="216" spans="1:65" s="14" customFormat="1" ht="11.25">
      <c r="B216" s="217"/>
      <c r="C216" s="218"/>
      <c r="D216" s="208" t="s">
        <v>169</v>
      </c>
      <c r="E216" s="219" t="s">
        <v>1</v>
      </c>
      <c r="F216" s="220" t="s">
        <v>280</v>
      </c>
      <c r="G216" s="218"/>
      <c r="H216" s="221">
        <v>482.22199999999998</v>
      </c>
      <c r="I216" s="222"/>
      <c r="J216" s="218"/>
      <c r="K216" s="218"/>
      <c r="L216" s="223"/>
      <c r="M216" s="229"/>
      <c r="N216" s="230"/>
      <c r="O216" s="230"/>
      <c r="P216" s="230"/>
      <c r="Q216" s="230"/>
      <c r="R216" s="230"/>
      <c r="S216" s="230"/>
      <c r="T216" s="231"/>
      <c r="AT216" s="227" t="s">
        <v>169</v>
      </c>
      <c r="AU216" s="227" t="s">
        <v>85</v>
      </c>
      <c r="AV216" s="14" t="s">
        <v>85</v>
      </c>
      <c r="AW216" s="14" t="s">
        <v>32</v>
      </c>
      <c r="AX216" s="14" t="s">
        <v>83</v>
      </c>
      <c r="AY216" s="227" t="s">
        <v>163</v>
      </c>
    </row>
    <row r="217" spans="1:65" s="2" customFormat="1" ht="24.2" customHeight="1">
      <c r="A217" s="35"/>
      <c r="B217" s="36"/>
      <c r="C217" s="193" t="s">
        <v>8</v>
      </c>
      <c r="D217" s="193" t="s">
        <v>165</v>
      </c>
      <c r="E217" s="194" t="s">
        <v>282</v>
      </c>
      <c r="F217" s="195" t="s">
        <v>283</v>
      </c>
      <c r="G217" s="196" t="s">
        <v>229</v>
      </c>
      <c r="H217" s="197">
        <v>964.44399999999996</v>
      </c>
      <c r="I217" s="198"/>
      <c r="J217" s="199">
        <f>ROUND(I217*H217,2)</f>
        <v>0</v>
      </c>
      <c r="K217" s="195" t="s">
        <v>212</v>
      </c>
      <c r="L217" s="40"/>
      <c r="M217" s="200" t="s">
        <v>1</v>
      </c>
      <c r="N217" s="201" t="s">
        <v>43</v>
      </c>
      <c r="O217" s="73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4" t="s">
        <v>111</v>
      </c>
      <c r="AT217" s="204" t="s">
        <v>165</v>
      </c>
      <c r="AU217" s="204" t="s">
        <v>85</v>
      </c>
      <c r="AY217" s="18" t="s">
        <v>163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8" t="s">
        <v>111</v>
      </c>
      <c r="BK217" s="205">
        <f>ROUND(I217*H217,2)</f>
        <v>0</v>
      </c>
      <c r="BL217" s="18" t="s">
        <v>111</v>
      </c>
      <c r="BM217" s="204" t="s">
        <v>760</v>
      </c>
    </row>
    <row r="218" spans="1:65" s="14" customFormat="1" ht="11.25">
      <c r="B218" s="217"/>
      <c r="C218" s="218"/>
      <c r="D218" s="208" t="s">
        <v>169</v>
      </c>
      <c r="E218" s="219" t="s">
        <v>1</v>
      </c>
      <c r="F218" s="220" t="s">
        <v>285</v>
      </c>
      <c r="G218" s="218"/>
      <c r="H218" s="221">
        <v>482.22199999999998</v>
      </c>
      <c r="I218" s="222"/>
      <c r="J218" s="218"/>
      <c r="K218" s="218"/>
      <c r="L218" s="223"/>
      <c r="M218" s="229"/>
      <c r="N218" s="230"/>
      <c r="O218" s="230"/>
      <c r="P218" s="230"/>
      <c r="Q218" s="230"/>
      <c r="R218" s="230"/>
      <c r="S218" s="230"/>
      <c r="T218" s="231"/>
      <c r="AT218" s="227" t="s">
        <v>169</v>
      </c>
      <c r="AU218" s="227" t="s">
        <v>85</v>
      </c>
      <c r="AV218" s="14" t="s">
        <v>85</v>
      </c>
      <c r="AW218" s="14" t="s">
        <v>32</v>
      </c>
      <c r="AX218" s="14" t="s">
        <v>76</v>
      </c>
      <c r="AY218" s="227" t="s">
        <v>163</v>
      </c>
    </row>
    <row r="219" spans="1:65" s="14" customFormat="1" ht="11.25">
      <c r="B219" s="217"/>
      <c r="C219" s="218"/>
      <c r="D219" s="208" t="s">
        <v>169</v>
      </c>
      <c r="E219" s="219" t="s">
        <v>1</v>
      </c>
      <c r="F219" s="220" t="s">
        <v>286</v>
      </c>
      <c r="G219" s="218"/>
      <c r="H219" s="221">
        <v>482.22199999999998</v>
      </c>
      <c r="I219" s="222"/>
      <c r="J219" s="218"/>
      <c r="K219" s="218"/>
      <c r="L219" s="223"/>
      <c r="M219" s="229"/>
      <c r="N219" s="230"/>
      <c r="O219" s="230"/>
      <c r="P219" s="230"/>
      <c r="Q219" s="230"/>
      <c r="R219" s="230"/>
      <c r="S219" s="230"/>
      <c r="T219" s="231"/>
      <c r="AT219" s="227" t="s">
        <v>169</v>
      </c>
      <c r="AU219" s="227" t="s">
        <v>85</v>
      </c>
      <c r="AV219" s="14" t="s">
        <v>85</v>
      </c>
      <c r="AW219" s="14" t="s">
        <v>32</v>
      </c>
      <c r="AX219" s="14" t="s">
        <v>76</v>
      </c>
      <c r="AY219" s="227" t="s">
        <v>163</v>
      </c>
    </row>
    <row r="220" spans="1:65" s="15" customFormat="1" ht="11.25">
      <c r="B220" s="232"/>
      <c r="C220" s="233"/>
      <c r="D220" s="208" t="s">
        <v>169</v>
      </c>
      <c r="E220" s="234" t="s">
        <v>1</v>
      </c>
      <c r="F220" s="235" t="s">
        <v>196</v>
      </c>
      <c r="G220" s="233"/>
      <c r="H220" s="236">
        <v>964.44399999999996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169</v>
      </c>
      <c r="AU220" s="242" t="s">
        <v>85</v>
      </c>
      <c r="AV220" s="15" t="s">
        <v>111</v>
      </c>
      <c r="AW220" s="15" t="s">
        <v>32</v>
      </c>
      <c r="AX220" s="15" t="s">
        <v>83</v>
      </c>
      <c r="AY220" s="242" t="s">
        <v>163</v>
      </c>
    </row>
    <row r="221" spans="1:65" s="2" customFormat="1" ht="24.2" customHeight="1">
      <c r="A221" s="35"/>
      <c r="B221" s="36"/>
      <c r="C221" s="193" t="s">
        <v>310</v>
      </c>
      <c r="D221" s="193" t="s">
        <v>165</v>
      </c>
      <c r="E221" s="194" t="s">
        <v>761</v>
      </c>
      <c r="F221" s="195" t="s">
        <v>762</v>
      </c>
      <c r="G221" s="196" t="s">
        <v>211</v>
      </c>
      <c r="H221" s="197">
        <v>89.1</v>
      </c>
      <c r="I221" s="198"/>
      <c r="J221" s="199">
        <f>ROUND(I221*H221,2)</f>
        <v>0</v>
      </c>
      <c r="K221" s="195" t="s">
        <v>212</v>
      </c>
      <c r="L221" s="40"/>
      <c r="M221" s="200" t="s">
        <v>1</v>
      </c>
      <c r="N221" s="201" t="s">
        <v>43</v>
      </c>
      <c r="O221" s="73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4" t="s">
        <v>111</v>
      </c>
      <c r="AT221" s="204" t="s">
        <v>165</v>
      </c>
      <c r="AU221" s="204" t="s">
        <v>85</v>
      </c>
      <c r="AY221" s="18" t="s">
        <v>163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8" t="s">
        <v>111</v>
      </c>
      <c r="BK221" s="205">
        <f>ROUND(I221*H221,2)</f>
        <v>0</v>
      </c>
      <c r="BL221" s="18" t="s">
        <v>111</v>
      </c>
      <c r="BM221" s="204" t="s">
        <v>763</v>
      </c>
    </row>
    <row r="222" spans="1:65" s="13" customFormat="1" ht="11.25">
      <c r="B222" s="206"/>
      <c r="C222" s="207"/>
      <c r="D222" s="208" t="s">
        <v>169</v>
      </c>
      <c r="E222" s="209" t="s">
        <v>1</v>
      </c>
      <c r="F222" s="210" t="s">
        <v>764</v>
      </c>
      <c r="G222" s="207"/>
      <c r="H222" s="209" t="s">
        <v>1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169</v>
      </c>
      <c r="AU222" s="216" t="s">
        <v>85</v>
      </c>
      <c r="AV222" s="13" t="s">
        <v>83</v>
      </c>
      <c r="AW222" s="13" t="s">
        <v>32</v>
      </c>
      <c r="AX222" s="13" t="s">
        <v>76</v>
      </c>
      <c r="AY222" s="216" t="s">
        <v>163</v>
      </c>
    </row>
    <row r="223" spans="1:65" s="14" customFormat="1" ht="11.25">
      <c r="B223" s="217"/>
      <c r="C223" s="218"/>
      <c r="D223" s="208" t="s">
        <v>169</v>
      </c>
      <c r="E223" s="219" t="s">
        <v>1</v>
      </c>
      <c r="F223" s="220" t="s">
        <v>765</v>
      </c>
      <c r="G223" s="218"/>
      <c r="H223" s="221">
        <v>89.1</v>
      </c>
      <c r="I223" s="222"/>
      <c r="J223" s="218"/>
      <c r="K223" s="218"/>
      <c r="L223" s="223"/>
      <c r="M223" s="229"/>
      <c r="N223" s="230"/>
      <c r="O223" s="230"/>
      <c r="P223" s="230"/>
      <c r="Q223" s="230"/>
      <c r="R223" s="230"/>
      <c r="S223" s="230"/>
      <c r="T223" s="231"/>
      <c r="AT223" s="227" t="s">
        <v>169</v>
      </c>
      <c r="AU223" s="227" t="s">
        <v>85</v>
      </c>
      <c r="AV223" s="14" t="s">
        <v>85</v>
      </c>
      <c r="AW223" s="14" t="s">
        <v>32</v>
      </c>
      <c r="AX223" s="14" t="s">
        <v>83</v>
      </c>
      <c r="AY223" s="227" t="s">
        <v>163</v>
      </c>
    </row>
    <row r="224" spans="1:65" s="2" customFormat="1" ht="16.5" customHeight="1">
      <c r="A224" s="35"/>
      <c r="B224" s="36"/>
      <c r="C224" s="193" t="s">
        <v>317</v>
      </c>
      <c r="D224" s="193" t="s">
        <v>165</v>
      </c>
      <c r="E224" s="194" t="s">
        <v>288</v>
      </c>
      <c r="F224" s="195" t="s">
        <v>289</v>
      </c>
      <c r="G224" s="196" t="s">
        <v>229</v>
      </c>
      <c r="H224" s="197">
        <v>964.44399999999996</v>
      </c>
      <c r="I224" s="198"/>
      <c r="J224" s="199">
        <f>ROUND(I224*H224,2)</f>
        <v>0</v>
      </c>
      <c r="K224" s="195" t="s">
        <v>212</v>
      </c>
      <c r="L224" s="40"/>
      <c r="M224" s="200" t="s">
        <v>1</v>
      </c>
      <c r="N224" s="201" t="s">
        <v>43</v>
      </c>
      <c r="O224" s="73"/>
      <c r="P224" s="202">
        <f>O224*H224</f>
        <v>0</v>
      </c>
      <c r="Q224" s="202">
        <v>0</v>
      </c>
      <c r="R224" s="202">
        <f>Q224*H224</f>
        <v>0</v>
      </c>
      <c r="S224" s="202">
        <v>0</v>
      </c>
      <c r="T224" s="20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4" t="s">
        <v>111</v>
      </c>
      <c r="AT224" s="204" t="s">
        <v>165</v>
      </c>
      <c r="AU224" s="204" t="s">
        <v>85</v>
      </c>
      <c r="AY224" s="18" t="s">
        <v>163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8" t="s">
        <v>111</v>
      </c>
      <c r="BK224" s="205">
        <f>ROUND(I224*H224,2)</f>
        <v>0</v>
      </c>
      <c r="BL224" s="18" t="s">
        <v>111</v>
      </c>
      <c r="BM224" s="204" t="s">
        <v>766</v>
      </c>
    </row>
    <row r="225" spans="1:65" s="14" customFormat="1" ht="11.25">
      <c r="B225" s="217"/>
      <c r="C225" s="218"/>
      <c r="D225" s="208" t="s">
        <v>169</v>
      </c>
      <c r="E225" s="219" t="s">
        <v>1</v>
      </c>
      <c r="F225" s="220" t="s">
        <v>291</v>
      </c>
      <c r="G225" s="218"/>
      <c r="H225" s="221">
        <v>482.22199999999998</v>
      </c>
      <c r="I225" s="222"/>
      <c r="J225" s="218"/>
      <c r="K225" s="218"/>
      <c r="L225" s="223"/>
      <c r="M225" s="229"/>
      <c r="N225" s="230"/>
      <c r="O225" s="230"/>
      <c r="P225" s="230"/>
      <c r="Q225" s="230"/>
      <c r="R225" s="230"/>
      <c r="S225" s="230"/>
      <c r="T225" s="231"/>
      <c r="AT225" s="227" t="s">
        <v>169</v>
      </c>
      <c r="AU225" s="227" t="s">
        <v>85</v>
      </c>
      <c r="AV225" s="14" t="s">
        <v>85</v>
      </c>
      <c r="AW225" s="14" t="s">
        <v>32</v>
      </c>
      <c r="AX225" s="14" t="s">
        <v>76</v>
      </c>
      <c r="AY225" s="227" t="s">
        <v>163</v>
      </c>
    </row>
    <row r="226" spans="1:65" s="14" customFormat="1" ht="22.5">
      <c r="B226" s="217"/>
      <c r="C226" s="218"/>
      <c r="D226" s="208" t="s">
        <v>169</v>
      </c>
      <c r="E226" s="219" t="s">
        <v>1</v>
      </c>
      <c r="F226" s="220" t="s">
        <v>292</v>
      </c>
      <c r="G226" s="218"/>
      <c r="H226" s="221">
        <v>482.22199999999998</v>
      </c>
      <c r="I226" s="222"/>
      <c r="J226" s="218"/>
      <c r="K226" s="218"/>
      <c r="L226" s="223"/>
      <c r="M226" s="229"/>
      <c r="N226" s="230"/>
      <c r="O226" s="230"/>
      <c r="P226" s="230"/>
      <c r="Q226" s="230"/>
      <c r="R226" s="230"/>
      <c r="S226" s="230"/>
      <c r="T226" s="231"/>
      <c r="AT226" s="227" t="s">
        <v>169</v>
      </c>
      <c r="AU226" s="227" t="s">
        <v>85</v>
      </c>
      <c r="AV226" s="14" t="s">
        <v>85</v>
      </c>
      <c r="AW226" s="14" t="s">
        <v>32</v>
      </c>
      <c r="AX226" s="14" t="s">
        <v>76</v>
      </c>
      <c r="AY226" s="227" t="s">
        <v>163</v>
      </c>
    </row>
    <row r="227" spans="1:65" s="15" customFormat="1" ht="11.25">
      <c r="B227" s="232"/>
      <c r="C227" s="233"/>
      <c r="D227" s="208" t="s">
        <v>169</v>
      </c>
      <c r="E227" s="234" t="s">
        <v>1</v>
      </c>
      <c r="F227" s="235" t="s">
        <v>196</v>
      </c>
      <c r="G227" s="233"/>
      <c r="H227" s="236">
        <v>964.44399999999996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AT227" s="242" t="s">
        <v>169</v>
      </c>
      <c r="AU227" s="242" t="s">
        <v>85</v>
      </c>
      <c r="AV227" s="15" t="s">
        <v>111</v>
      </c>
      <c r="AW227" s="15" t="s">
        <v>32</v>
      </c>
      <c r="AX227" s="15" t="s">
        <v>83</v>
      </c>
      <c r="AY227" s="242" t="s">
        <v>163</v>
      </c>
    </row>
    <row r="228" spans="1:65" s="2" customFormat="1" ht="33" customHeight="1">
      <c r="A228" s="35"/>
      <c r="B228" s="36"/>
      <c r="C228" s="193" t="s">
        <v>322</v>
      </c>
      <c r="D228" s="193" t="s">
        <v>165</v>
      </c>
      <c r="E228" s="194" t="s">
        <v>294</v>
      </c>
      <c r="F228" s="195" t="s">
        <v>295</v>
      </c>
      <c r="G228" s="196" t="s">
        <v>296</v>
      </c>
      <c r="H228" s="197">
        <v>868</v>
      </c>
      <c r="I228" s="198"/>
      <c r="J228" s="199">
        <f>ROUND(I228*H228,2)</f>
        <v>0</v>
      </c>
      <c r="K228" s="195" t="s">
        <v>212</v>
      </c>
      <c r="L228" s="40"/>
      <c r="M228" s="200" t="s">
        <v>1</v>
      </c>
      <c r="N228" s="201" t="s">
        <v>43</v>
      </c>
      <c r="O228" s="73"/>
      <c r="P228" s="202">
        <f>O228*H228</f>
        <v>0</v>
      </c>
      <c r="Q228" s="202">
        <v>0</v>
      </c>
      <c r="R228" s="202">
        <f>Q228*H228</f>
        <v>0</v>
      </c>
      <c r="S228" s="202">
        <v>0</v>
      </c>
      <c r="T228" s="20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4" t="s">
        <v>111</v>
      </c>
      <c r="AT228" s="204" t="s">
        <v>165</v>
      </c>
      <c r="AU228" s="204" t="s">
        <v>85</v>
      </c>
      <c r="AY228" s="18" t="s">
        <v>163</v>
      </c>
      <c r="BE228" s="205">
        <f>IF(N228="základní",J228,0)</f>
        <v>0</v>
      </c>
      <c r="BF228" s="205">
        <f>IF(N228="snížená",J228,0)</f>
        <v>0</v>
      </c>
      <c r="BG228" s="205">
        <f>IF(N228="zákl. přenesená",J228,0)</f>
        <v>0</v>
      </c>
      <c r="BH228" s="205">
        <f>IF(N228="sníž. přenesená",J228,0)</f>
        <v>0</v>
      </c>
      <c r="BI228" s="205">
        <f>IF(N228="nulová",J228,0)</f>
        <v>0</v>
      </c>
      <c r="BJ228" s="18" t="s">
        <v>111</v>
      </c>
      <c r="BK228" s="205">
        <f>ROUND(I228*H228,2)</f>
        <v>0</v>
      </c>
      <c r="BL228" s="18" t="s">
        <v>111</v>
      </c>
      <c r="BM228" s="204" t="s">
        <v>297</v>
      </c>
    </row>
    <row r="229" spans="1:65" s="14" customFormat="1" ht="11.25">
      <c r="B229" s="217"/>
      <c r="C229" s="218"/>
      <c r="D229" s="208" t="s">
        <v>169</v>
      </c>
      <c r="E229" s="219" t="s">
        <v>1</v>
      </c>
      <c r="F229" s="220" t="s">
        <v>298</v>
      </c>
      <c r="G229" s="218"/>
      <c r="H229" s="221">
        <v>868</v>
      </c>
      <c r="I229" s="222"/>
      <c r="J229" s="218"/>
      <c r="K229" s="218"/>
      <c r="L229" s="223"/>
      <c r="M229" s="229"/>
      <c r="N229" s="230"/>
      <c r="O229" s="230"/>
      <c r="P229" s="230"/>
      <c r="Q229" s="230"/>
      <c r="R229" s="230"/>
      <c r="S229" s="230"/>
      <c r="T229" s="231"/>
      <c r="AT229" s="227" t="s">
        <v>169</v>
      </c>
      <c r="AU229" s="227" t="s">
        <v>85</v>
      </c>
      <c r="AV229" s="14" t="s">
        <v>85</v>
      </c>
      <c r="AW229" s="14" t="s">
        <v>32</v>
      </c>
      <c r="AX229" s="14" t="s">
        <v>83</v>
      </c>
      <c r="AY229" s="227" t="s">
        <v>163</v>
      </c>
    </row>
    <row r="230" spans="1:65" s="2" customFormat="1" ht="24.2" customHeight="1">
      <c r="A230" s="35"/>
      <c r="B230" s="36"/>
      <c r="C230" s="193" t="s">
        <v>326</v>
      </c>
      <c r="D230" s="193" t="s">
        <v>165</v>
      </c>
      <c r="E230" s="194" t="s">
        <v>300</v>
      </c>
      <c r="F230" s="195" t="s">
        <v>301</v>
      </c>
      <c r="G230" s="196" t="s">
        <v>229</v>
      </c>
      <c r="H230" s="197">
        <v>208.47300000000001</v>
      </c>
      <c r="I230" s="198"/>
      <c r="J230" s="199">
        <f>ROUND(I230*H230,2)</f>
        <v>0</v>
      </c>
      <c r="K230" s="195" t="s">
        <v>212</v>
      </c>
      <c r="L230" s="40"/>
      <c r="M230" s="200" t="s">
        <v>1</v>
      </c>
      <c r="N230" s="201" t="s">
        <v>43</v>
      </c>
      <c r="O230" s="73"/>
      <c r="P230" s="202">
        <f>O230*H230</f>
        <v>0</v>
      </c>
      <c r="Q230" s="202">
        <v>0</v>
      </c>
      <c r="R230" s="202">
        <f>Q230*H230</f>
        <v>0</v>
      </c>
      <c r="S230" s="202">
        <v>0</v>
      </c>
      <c r="T230" s="20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4" t="s">
        <v>111</v>
      </c>
      <c r="AT230" s="204" t="s">
        <v>165</v>
      </c>
      <c r="AU230" s="204" t="s">
        <v>85</v>
      </c>
      <c r="AY230" s="18" t="s">
        <v>163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8" t="s">
        <v>111</v>
      </c>
      <c r="BK230" s="205">
        <f>ROUND(I230*H230,2)</f>
        <v>0</v>
      </c>
      <c r="BL230" s="18" t="s">
        <v>111</v>
      </c>
      <c r="BM230" s="204" t="s">
        <v>302</v>
      </c>
    </row>
    <row r="231" spans="1:65" s="14" customFormat="1" ht="11.25">
      <c r="B231" s="217"/>
      <c r="C231" s="218"/>
      <c r="D231" s="208" t="s">
        <v>169</v>
      </c>
      <c r="E231" s="219" t="s">
        <v>1</v>
      </c>
      <c r="F231" s="220" t="s">
        <v>767</v>
      </c>
      <c r="G231" s="218"/>
      <c r="H231" s="221">
        <v>208.47300000000001</v>
      </c>
      <c r="I231" s="222"/>
      <c r="J231" s="218"/>
      <c r="K231" s="218"/>
      <c r="L231" s="223"/>
      <c r="M231" s="229"/>
      <c r="N231" s="230"/>
      <c r="O231" s="230"/>
      <c r="P231" s="230"/>
      <c r="Q231" s="230"/>
      <c r="R231" s="230"/>
      <c r="S231" s="230"/>
      <c r="T231" s="231"/>
      <c r="AT231" s="227" t="s">
        <v>169</v>
      </c>
      <c r="AU231" s="227" t="s">
        <v>85</v>
      </c>
      <c r="AV231" s="14" t="s">
        <v>85</v>
      </c>
      <c r="AW231" s="14" t="s">
        <v>32</v>
      </c>
      <c r="AX231" s="14" t="s">
        <v>83</v>
      </c>
      <c r="AY231" s="227" t="s">
        <v>163</v>
      </c>
    </row>
    <row r="232" spans="1:65" s="2" customFormat="1" ht="24.2" customHeight="1">
      <c r="A232" s="35"/>
      <c r="B232" s="36"/>
      <c r="C232" s="193" t="s">
        <v>331</v>
      </c>
      <c r="D232" s="193" t="s">
        <v>165</v>
      </c>
      <c r="E232" s="194" t="s">
        <v>304</v>
      </c>
      <c r="F232" s="195" t="s">
        <v>305</v>
      </c>
      <c r="G232" s="196" t="s">
        <v>229</v>
      </c>
      <c r="H232" s="197">
        <v>135.24100000000001</v>
      </c>
      <c r="I232" s="198"/>
      <c r="J232" s="199">
        <f>ROUND(I232*H232,2)</f>
        <v>0</v>
      </c>
      <c r="K232" s="195" t="s">
        <v>212</v>
      </c>
      <c r="L232" s="40"/>
      <c r="M232" s="200" t="s">
        <v>1</v>
      </c>
      <c r="N232" s="201" t="s">
        <v>43</v>
      </c>
      <c r="O232" s="73"/>
      <c r="P232" s="202">
        <f>O232*H232</f>
        <v>0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4" t="s">
        <v>111</v>
      </c>
      <c r="AT232" s="204" t="s">
        <v>165</v>
      </c>
      <c r="AU232" s="204" t="s">
        <v>85</v>
      </c>
      <c r="AY232" s="18" t="s">
        <v>163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8" t="s">
        <v>111</v>
      </c>
      <c r="BK232" s="205">
        <f>ROUND(I232*H232,2)</f>
        <v>0</v>
      </c>
      <c r="BL232" s="18" t="s">
        <v>111</v>
      </c>
      <c r="BM232" s="204" t="s">
        <v>306</v>
      </c>
    </row>
    <row r="233" spans="1:65" s="13" customFormat="1" ht="11.25">
      <c r="B233" s="206"/>
      <c r="C233" s="207"/>
      <c r="D233" s="208" t="s">
        <v>169</v>
      </c>
      <c r="E233" s="209" t="s">
        <v>1</v>
      </c>
      <c r="F233" s="210" t="s">
        <v>220</v>
      </c>
      <c r="G233" s="207"/>
      <c r="H233" s="209" t="s">
        <v>1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169</v>
      </c>
      <c r="AU233" s="216" t="s">
        <v>85</v>
      </c>
      <c r="AV233" s="13" t="s">
        <v>83</v>
      </c>
      <c r="AW233" s="13" t="s">
        <v>32</v>
      </c>
      <c r="AX233" s="13" t="s">
        <v>76</v>
      </c>
      <c r="AY233" s="216" t="s">
        <v>163</v>
      </c>
    </row>
    <row r="234" spans="1:65" s="14" customFormat="1" ht="11.25">
      <c r="B234" s="217"/>
      <c r="C234" s="218"/>
      <c r="D234" s="208" t="s">
        <v>169</v>
      </c>
      <c r="E234" s="219" t="s">
        <v>1</v>
      </c>
      <c r="F234" s="220" t="s">
        <v>768</v>
      </c>
      <c r="G234" s="218"/>
      <c r="H234" s="221">
        <v>16.975999999999999</v>
      </c>
      <c r="I234" s="222"/>
      <c r="J234" s="218"/>
      <c r="K234" s="218"/>
      <c r="L234" s="223"/>
      <c r="M234" s="229"/>
      <c r="N234" s="230"/>
      <c r="O234" s="230"/>
      <c r="P234" s="230"/>
      <c r="Q234" s="230"/>
      <c r="R234" s="230"/>
      <c r="S234" s="230"/>
      <c r="T234" s="231"/>
      <c r="AT234" s="227" t="s">
        <v>169</v>
      </c>
      <c r="AU234" s="227" t="s">
        <v>85</v>
      </c>
      <c r="AV234" s="14" t="s">
        <v>85</v>
      </c>
      <c r="AW234" s="14" t="s">
        <v>32</v>
      </c>
      <c r="AX234" s="14" t="s">
        <v>76</v>
      </c>
      <c r="AY234" s="227" t="s">
        <v>163</v>
      </c>
    </row>
    <row r="235" spans="1:65" s="14" customFormat="1" ht="11.25">
      <c r="B235" s="217"/>
      <c r="C235" s="218"/>
      <c r="D235" s="208" t="s">
        <v>169</v>
      </c>
      <c r="E235" s="219" t="s">
        <v>1</v>
      </c>
      <c r="F235" s="220" t="s">
        <v>769</v>
      </c>
      <c r="G235" s="218"/>
      <c r="H235" s="221">
        <v>0.22</v>
      </c>
      <c r="I235" s="222"/>
      <c r="J235" s="218"/>
      <c r="K235" s="218"/>
      <c r="L235" s="223"/>
      <c r="M235" s="229"/>
      <c r="N235" s="230"/>
      <c r="O235" s="230"/>
      <c r="P235" s="230"/>
      <c r="Q235" s="230"/>
      <c r="R235" s="230"/>
      <c r="S235" s="230"/>
      <c r="T235" s="231"/>
      <c r="AT235" s="227" t="s">
        <v>169</v>
      </c>
      <c r="AU235" s="227" t="s">
        <v>85</v>
      </c>
      <c r="AV235" s="14" t="s">
        <v>85</v>
      </c>
      <c r="AW235" s="14" t="s">
        <v>32</v>
      </c>
      <c r="AX235" s="14" t="s">
        <v>76</v>
      </c>
      <c r="AY235" s="227" t="s">
        <v>163</v>
      </c>
    </row>
    <row r="236" spans="1:65" s="16" customFormat="1" ht="11.25">
      <c r="B236" s="243"/>
      <c r="C236" s="244"/>
      <c r="D236" s="208" t="s">
        <v>169</v>
      </c>
      <c r="E236" s="245" t="s">
        <v>1</v>
      </c>
      <c r="F236" s="246" t="s">
        <v>267</v>
      </c>
      <c r="G236" s="244"/>
      <c r="H236" s="247">
        <v>17.196000000000002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169</v>
      </c>
      <c r="AU236" s="253" t="s">
        <v>85</v>
      </c>
      <c r="AV236" s="16" t="s">
        <v>97</v>
      </c>
      <c r="AW236" s="16" t="s">
        <v>32</v>
      </c>
      <c r="AX236" s="16" t="s">
        <v>76</v>
      </c>
      <c r="AY236" s="253" t="s">
        <v>163</v>
      </c>
    </row>
    <row r="237" spans="1:65" s="14" customFormat="1" ht="11.25">
      <c r="B237" s="217"/>
      <c r="C237" s="218"/>
      <c r="D237" s="208" t="s">
        <v>169</v>
      </c>
      <c r="E237" s="219" t="s">
        <v>187</v>
      </c>
      <c r="F237" s="220" t="s">
        <v>770</v>
      </c>
      <c r="G237" s="218"/>
      <c r="H237" s="221">
        <v>122.614</v>
      </c>
      <c r="I237" s="222"/>
      <c r="J237" s="218"/>
      <c r="K237" s="218"/>
      <c r="L237" s="223"/>
      <c r="M237" s="229"/>
      <c r="N237" s="230"/>
      <c r="O237" s="230"/>
      <c r="P237" s="230"/>
      <c r="Q237" s="230"/>
      <c r="R237" s="230"/>
      <c r="S237" s="230"/>
      <c r="T237" s="231"/>
      <c r="AT237" s="227" t="s">
        <v>169</v>
      </c>
      <c r="AU237" s="227" t="s">
        <v>85</v>
      </c>
      <c r="AV237" s="14" t="s">
        <v>85</v>
      </c>
      <c r="AW237" s="14" t="s">
        <v>32</v>
      </c>
      <c r="AX237" s="14" t="s">
        <v>76</v>
      </c>
      <c r="AY237" s="227" t="s">
        <v>163</v>
      </c>
    </row>
    <row r="238" spans="1:65" s="14" customFormat="1" ht="11.25">
      <c r="B238" s="217"/>
      <c r="C238" s="218"/>
      <c r="D238" s="208" t="s">
        <v>169</v>
      </c>
      <c r="E238" s="219" t="s">
        <v>684</v>
      </c>
      <c r="F238" s="220" t="s">
        <v>771</v>
      </c>
      <c r="G238" s="218"/>
      <c r="H238" s="221">
        <v>12.627000000000001</v>
      </c>
      <c r="I238" s="222"/>
      <c r="J238" s="218"/>
      <c r="K238" s="218"/>
      <c r="L238" s="223"/>
      <c r="M238" s="229"/>
      <c r="N238" s="230"/>
      <c r="O238" s="230"/>
      <c r="P238" s="230"/>
      <c r="Q238" s="230"/>
      <c r="R238" s="230"/>
      <c r="S238" s="230"/>
      <c r="T238" s="231"/>
      <c r="AT238" s="227" t="s">
        <v>169</v>
      </c>
      <c r="AU238" s="227" t="s">
        <v>85</v>
      </c>
      <c r="AV238" s="14" t="s">
        <v>85</v>
      </c>
      <c r="AW238" s="14" t="s">
        <v>32</v>
      </c>
      <c r="AX238" s="14" t="s">
        <v>76</v>
      </c>
      <c r="AY238" s="227" t="s">
        <v>163</v>
      </c>
    </row>
    <row r="239" spans="1:65" s="14" customFormat="1" ht="11.25">
      <c r="B239" s="217"/>
      <c r="C239" s="218"/>
      <c r="D239" s="208" t="s">
        <v>169</v>
      </c>
      <c r="E239" s="219" t="s">
        <v>1</v>
      </c>
      <c r="F239" s="220" t="s">
        <v>772</v>
      </c>
      <c r="G239" s="218"/>
      <c r="H239" s="221">
        <v>135.24100000000001</v>
      </c>
      <c r="I239" s="222"/>
      <c r="J239" s="218"/>
      <c r="K239" s="218"/>
      <c r="L239" s="223"/>
      <c r="M239" s="229"/>
      <c r="N239" s="230"/>
      <c r="O239" s="230"/>
      <c r="P239" s="230"/>
      <c r="Q239" s="230"/>
      <c r="R239" s="230"/>
      <c r="S239" s="230"/>
      <c r="T239" s="231"/>
      <c r="AT239" s="227" t="s">
        <v>169</v>
      </c>
      <c r="AU239" s="227" t="s">
        <v>85</v>
      </c>
      <c r="AV239" s="14" t="s">
        <v>85</v>
      </c>
      <c r="AW239" s="14" t="s">
        <v>32</v>
      </c>
      <c r="AX239" s="14" t="s">
        <v>83</v>
      </c>
      <c r="AY239" s="227" t="s">
        <v>163</v>
      </c>
    </row>
    <row r="240" spans="1:65" s="2" customFormat="1" ht="16.5" customHeight="1">
      <c r="A240" s="35"/>
      <c r="B240" s="36"/>
      <c r="C240" s="254" t="s">
        <v>7</v>
      </c>
      <c r="D240" s="254" t="s">
        <v>311</v>
      </c>
      <c r="E240" s="255" t="s">
        <v>312</v>
      </c>
      <c r="F240" s="256" t="s">
        <v>313</v>
      </c>
      <c r="G240" s="257" t="s">
        <v>296</v>
      </c>
      <c r="H240" s="258">
        <v>557.92399999999998</v>
      </c>
      <c r="I240" s="259"/>
      <c r="J240" s="260">
        <f>ROUND(I240*H240,2)</f>
        <v>0</v>
      </c>
      <c r="K240" s="256" t="s">
        <v>212</v>
      </c>
      <c r="L240" s="261"/>
      <c r="M240" s="262" t="s">
        <v>1</v>
      </c>
      <c r="N240" s="263" t="s">
        <v>43</v>
      </c>
      <c r="O240" s="73"/>
      <c r="P240" s="202">
        <f>O240*H240</f>
        <v>0</v>
      </c>
      <c r="Q240" s="202">
        <v>0</v>
      </c>
      <c r="R240" s="202">
        <f>Q240*H240</f>
        <v>0</v>
      </c>
      <c r="S240" s="202">
        <v>0</v>
      </c>
      <c r="T240" s="20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4" t="s">
        <v>253</v>
      </c>
      <c r="AT240" s="204" t="s">
        <v>311</v>
      </c>
      <c r="AU240" s="204" t="s">
        <v>85</v>
      </c>
      <c r="AY240" s="18" t="s">
        <v>163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8" t="s">
        <v>111</v>
      </c>
      <c r="BK240" s="205">
        <f>ROUND(I240*H240,2)</f>
        <v>0</v>
      </c>
      <c r="BL240" s="18" t="s">
        <v>111</v>
      </c>
      <c r="BM240" s="204" t="s">
        <v>314</v>
      </c>
    </row>
    <row r="241" spans="1:65" s="13" customFormat="1" ht="11.25">
      <c r="B241" s="206"/>
      <c r="C241" s="207"/>
      <c r="D241" s="208" t="s">
        <v>169</v>
      </c>
      <c r="E241" s="209" t="s">
        <v>1</v>
      </c>
      <c r="F241" s="210" t="s">
        <v>315</v>
      </c>
      <c r="G241" s="207"/>
      <c r="H241" s="209" t="s">
        <v>1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169</v>
      </c>
      <c r="AU241" s="216" t="s">
        <v>85</v>
      </c>
      <c r="AV241" s="13" t="s">
        <v>83</v>
      </c>
      <c r="AW241" s="13" t="s">
        <v>32</v>
      </c>
      <c r="AX241" s="13" t="s">
        <v>76</v>
      </c>
      <c r="AY241" s="216" t="s">
        <v>163</v>
      </c>
    </row>
    <row r="242" spans="1:65" s="14" customFormat="1" ht="11.25">
      <c r="B242" s="217"/>
      <c r="C242" s="218"/>
      <c r="D242" s="208" t="s">
        <v>169</v>
      </c>
      <c r="E242" s="219" t="s">
        <v>1</v>
      </c>
      <c r="F242" s="220" t="s">
        <v>316</v>
      </c>
      <c r="G242" s="218"/>
      <c r="H242" s="221">
        <v>557.92399999999998</v>
      </c>
      <c r="I242" s="222"/>
      <c r="J242" s="218"/>
      <c r="K242" s="218"/>
      <c r="L242" s="223"/>
      <c r="M242" s="229"/>
      <c r="N242" s="230"/>
      <c r="O242" s="230"/>
      <c r="P242" s="230"/>
      <c r="Q242" s="230"/>
      <c r="R242" s="230"/>
      <c r="S242" s="230"/>
      <c r="T242" s="231"/>
      <c r="AT242" s="227" t="s">
        <v>169</v>
      </c>
      <c r="AU242" s="227" t="s">
        <v>85</v>
      </c>
      <c r="AV242" s="14" t="s">
        <v>85</v>
      </c>
      <c r="AW242" s="14" t="s">
        <v>32</v>
      </c>
      <c r="AX242" s="14" t="s">
        <v>83</v>
      </c>
      <c r="AY242" s="227" t="s">
        <v>163</v>
      </c>
    </row>
    <row r="243" spans="1:65" s="2" customFormat="1" ht="16.5" customHeight="1">
      <c r="A243" s="35"/>
      <c r="B243" s="36"/>
      <c r="C243" s="254" t="s">
        <v>342</v>
      </c>
      <c r="D243" s="254" t="s">
        <v>311</v>
      </c>
      <c r="E243" s="255" t="s">
        <v>773</v>
      </c>
      <c r="F243" s="256" t="s">
        <v>774</v>
      </c>
      <c r="G243" s="257" t="s">
        <v>296</v>
      </c>
      <c r="H243" s="258">
        <v>40.960999999999999</v>
      </c>
      <c r="I243" s="259"/>
      <c r="J243" s="260">
        <f>ROUND(I243*H243,2)</f>
        <v>0</v>
      </c>
      <c r="K243" s="256" t="s">
        <v>212</v>
      </c>
      <c r="L243" s="261"/>
      <c r="M243" s="262" t="s">
        <v>1</v>
      </c>
      <c r="N243" s="263" t="s">
        <v>43</v>
      </c>
      <c r="O243" s="73"/>
      <c r="P243" s="202">
        <f>O243*H243</f>
        <v>0</v>
      </c>
      <c r="Q243" s="202">
        <v>0</v>
      </c>
      <c r="R243" s="202">
        <f>Q243*H243</f>
        <v>0</v>
      </c>
      <c r="S243" s="202">
        <v>0</v>
      </c>
      <c r="T243" s="20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4" t="s">
        <v>253</v>
      </c>
      <c r="AT243" s="204" t="s">
        <v>311</v>
      </c>
      <c r="AU243" s="204" t="s">
        <v>85</v>
      </c>
      <c r="AY243" s="18" t="s">
        <v>163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8" t="s">
        <v>111</v>
      </c>
      <c r="BK243" s="205">
        <f>ROUND(I243*H243,2)</f>
        <v>0</v>
      </c>
      <c r="BL243" s="18" t="s">
        <v>111</v>
      </c>
      <c r="BM243" s="204" t="s">
        <v>775</v>
      </c>
    </row>
    <row r="244" spans="1:65" s="2" customFormat="1" ht="16.5" customHeight="1">
      <c r="A244" s="35"/>
      <c r="B244" s="36"/>
      <c r="C244" s="254" t="s">
        <v>349</v>
      </c>
      <c r="D244" s="254" t="s">
        <v>311</v>
      </c>
      <c r="E244" s="255" t="s">
        <v>318</v>
      </c>
      <c r="F244" s="256" t="s">
        <v>319</v>
      </c>
      <c r="G244" s="257" t="s">
        <v>296</v>
      </c>
      <c r="H244" s="258">
        <v>220.70500000000001</v>
      </c>
      <c r="I244" s="259"/>
      <c r="J244" s="260">
        <f>ROUND(I244*H244,2)</f>
        <v>0</v>
      </c>
      <c r="K244" s="256" t="s">
        <v>212</v>
      </c>
      <c r="L244" s="261"/>
      <c r="M244" s="262" t="s">
        <v>1</v>
      </c>
      <c r="N244" s="263" t="s">
        <v>43</v>
      </c>
      <c r="O244" s="73"/>
      <c r="P244" s="202">
        <f>O244*H244</f>
        <v>0</v>
      </c>
      <c r="Q244" s="202">
        <v>0</v>
      </c>
      <c r="R244" s="202">
        <f>Q244*H244</f>
        <v>0</v>
      </c>
      <c r="S244" s="202">
        <v>0</v>
      </c>
      <c r="T244" s="20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4" t="s">
        <v>253</v>
      </c>
      <c r="AT244" s="204" t="s">
        <v>311</v>
      </c>
      <c r="AU244" s="204" t="s">
        <v>85</v>
      </c>
      <c r="AY244" s="18" t="s">
        <v>163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8" t="s">
        <v>111</v>
      </c>
      <c r="BK244" s="205">
        <f>ROUND(I244*H244,2)</f>
        <v>0</v>
      </c>
      <c r="BL244" s="18" t="s">
        <v>111</v>
      </c>
      <c r="BM244" s="204" t="s">
        <v>320</v>
      </c>
    </row>
    <row r="245" spans="1:65" s="13" customFormat="1" ht="11.25">
      <c r="B245" s="206"/>
      <c r="C245" s="207"/>
      <c r="D245" s="208" t="s">
        <v>169</v>
      </c>
      <c r="E245" s="209" t="s">
        <v>1</v>
      </c>
      <c r="F245" s="210" t="s">
        <v>220</v>
      </c>
      <c r="G245" s="207"/>
      <c r="H245" s="209" t="s">
        <v>1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169</v>
      </c>
      <c r="AU245" s="216" t="s">
        <v>85</v>
      </c>
      <c r="AV245" s="13" t="s">
        <v>83</v>
      </c>
      <c r="AW245" s="13" t="s">
        <v>32</v>
      </c>
      <c r="AX245" s="13" t="s">
        <v>76</v>
      </c>
      <c r="AY245" s="216" t="s">
        <v>163</v>
      </c>
    </row>
    <row r="246" spans="1:65" s="14" customFormat="1" ht="11.25">
      <c r="B246" s="217"/>
      <c r="C246" s="218"/>
      <c r="D246" s="208" t="s">
        <v>169</v>
      </c>
      <c r="E246" s="219" t="s">
        <v>1</v>
      </c>
      <c r="F246" s="220" t="s">
        <v>321</v>
      </c>
      <c r="G246" s="218"/>
      <c r="H246" s="221">
        <v>220.70500000000001</v>
      </c>
      <c r="I246" s="222"/>
      <c r="J246" s="218"/>
      <c r="K246" s="218"/>
      <c r="L246" s="223"/>
      <c r="M246" s="229"/>
      <c r="N246" s="230"/>
      <c r="O246" s="230"/>
      <c r="P246" s="230"/>
      <c r="Q246" s="230"/>
      <c r="R246" s="230"/>
      <c r="S246" s="230"/>
      <c r="T246" s="231"/>
      <c r="AT246" s="227" t="s">
        <v>169</v>
      </c>
      <c r="AU246" s="227" t="s">
        <v>85</v>
      </c>
      <c r="AV246" s="14" t="s">
        <v>85</v>
      </c>
      <c r="AW246" s="14" t="s">
        <v>32</v>
      </c>
      <c r="AX246" s="14" t="s">
        <v>83</v>
      </c>
      <c r="AY246" s="227" t="s">
        <v>163</v>
      </c>
    </row>
    <row r="247" spans="1:65" s="2" customFormat="1" ht="24.2" customHeight="1">
      <c r="A247" s="35"/>
      <c r="B247" s="36"/>
      <c r="C247" s="193" t="s">
        <v>354</v>
      </c>
      <c r="D247" s="193" t="s">
        <v>165</v>
      </c>
      <c r="E247" s="194" t="s">
        <v>282</v>
      </c>
      <c r="F247" s="195" t="s">
        <v>283</v>
      </c>
      <c r="G247" s="196" t="s">
        <v>229</v>
      </c>
      <c r="H247" s="197">
        <v>493.976</v>
      </c>
      <c r="I247" s="198"/>
      <c r="J247" s="199">
        <f>ROUND(I247*H247,2)</f>
        <v>0</v>
      </c>
      <c r="K247" s="195" t="s">
        <v>212</v>
      </c>
      <c r="L247" s="40"/>
      <c r="M247" s="200" t="s">
        <v>1</v>
      </c>
      <c r="N247" s="201" t="s">
        <v>43</v>
      </c>
      <c r="O247" s="73"/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4" t="s">
        <v>111</v>
      </c>
      <c r="AT247" s="204" t="s">
        <v>165</v>
      </c>
      <c r="AU247" s="204" t="s">
        <v>85</v>
      </c>
      <c r="AY247" s="18" t="s">
        <v>163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8" t="s">
        <v>111</v>
      </c>
      <c r="BK247" s="205">
        <f>ROUND(I247*H247,2)</f>
        <v>0</v>
      </c>
      <c r="BL247" s="18" t="s">
        <v>111</v>
      </c>
      <c r="BM247" s="204" t="s">
        <v>323</v>
      </c>
    </row>
    <row r="248" spans="1:65" s="13" customFormat="1" ht="11.25">
      <c r="B248" s="206"/>
      <c r="C248" s="207"/>
      <c r="D248" s="208" t="s">
        <v>169</v>
      </c>
      <c r="E248" s="209" t="s">
        <v>1</v>
      </c>
      <c r="F248" s="210" t="s">
        <v>220</v>
      </c>
      <c r="G248" s="207"/>
      <c r="H248" s="209" t="s">
        <v>1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169</v>
      </c>
      <c r="AU248" s="216" t="s">
        <v>85</v>
      </c>
      <c r="AV248" s="13" t="s">
        <v>83</v>
      </c>
      <c r="AW248" s="13" t="s">
        <v>32</v>
      </c>
      <c r="AX248" s="13" t="s">
        <v>76</v>
      </c>
      <c r="AY248" s="216" t="s">
        <v>163</v>
      </c>
    </row>
    <row r="249" spans="1:65" s="13" customFormat="1" ht="11.25">
      <c r="B249" s="206"/>
      <c r="C249" s="207"/>
      <c r="D249" s="208" t="s">
        <v>169</v>
      </c>
      <c r="E249" s="209" t="s">
        <v>1</v>
      </c>
      <c r="F249" s="210" t="s">
        <v>324</v>
      </c>
      <c r="G249" s="207"/>
      <c r="H249" s="209" t="s">
        <v>1</v>
      </c>
      <c r="I249" s="211"/>
      <c r="J249" s="207"/>
      <c r="K249" s="207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169</v>
      </c>
      <c r="AU249" s="216" t="s">
        <v>85</v>
      </c>
      <c r="AV249" s="13" t="s">
        <v>83</v>
      </c>
      <c r="AW249" s="13" t="s">
        <v>32</v>
      </c>
      <c r="AX249" s="13" t="s">
        <v>76</v>
      </c>
      <c r="AY249" s="216" t="s">
        <v>163</v>
      </c>
    </row>
    <row r="250" spans="1:65" s="14" customFormat="1" ht="11.25">
      <c r="B250" s="217"/>
      <c r="C250" s="218"/>
      <c r="D250" s="208" t="s">
        <v>169</v>
      </c>
      <c r="E250" s="219" t="s">
        <v>184</v>
      </c>
      <c r="F250" s="220" t="s">
        <v>776</v>
      </c>
      <c r="G250" s="218"/>
      <c r="H250" s="221">
        <v>493.976</v>
      </c>
      <c r="I250" s="222"/>
      <c r="J250" s="218"/>
      <c r="K250" s="218"/>
      <c r="L250" s="223"/>
      <c r="M250" s="229"/>
      <c r="N250" s="230"/>
      <c r="O250" s="230"/>
      <c r="P250" s="230"/>
      <c r="Q250" s="230"/>
      <c r="R250" s="230"/>
      <c r="S250" s="230"/>
      <c r="T250" s="231"/>
      <c r="AT250" s="227" t="s">
        <v>169</v>
      </c>
      <c r="AU250" s="227" t="s">
        <v>85</v>
      </c>
      <c r="AV250" s="14" t="s">
        <v>85</v>
      </c>
      <c r="AW250" s="14" t="s">
        <v>32</v>
      </c>
      <c r="AX250" s="14" t="s">
        <v>83</v>
      </c>
      <c r="AY250" s="227" t="s">
        <v>163</v>
      </c>
    </row>
    <row r="251" spans="1:65" s="2" customFormat="1" ht="37.9" customHeight="1">
      <c r="A251" s="35"/>
      <c r="B251" s="36"/>
      <c r="C251" s="193" t="s">
        <v>359</v>
      </c>
      <c r="D251" s="193" t="s">
        <v>165</v>
      </c>
      <c r="E251" s="194" t="s">
        <v>327</v>
      </c>
      <c r="F251" s="195" t="s">
        <v>328</v>
      </c>
      <c r="G251" s="196" t="s">
        <v>229</v>
      </c>
      <c r="H251" s="197">
        <v>493.976</v>
      </c>
      <c r="I251" s="198"/>
      <c r="J251" s="199">
        <f>ROUND(I251*H251,2)</f>
        <v>0</v>
      </c>
      <c r="K251" s="195" t="s">
        <v>212</v>
      </c>
      <c r="L251" s="40"/>
      <c r="M251" s="200" t="s">
        <v>1</v>
      </c>
      <c r="N251" s="201" t="s">
        <v>43</v>
      </c>
      <c r="O251" s="73"/>
      <c r="P251" s="202">
        <f>O251*H251</f>
        <v>0</v>
      </c>
      <c r="Q251" s="202">
        <v>0</v>
      </c>
      <c r="R251" s="202">
        <f>Q251*H251</f>
        <v>0</v>
      </c>
      <c r="S251" s="202">
        <v>0</v>
      </c>
      <c r="T251" s="20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4" t="s">
        <v>111</v>
      </c>
      <c r="AT251" s="204" t="s">
        <v>165</v>
      </c>
      <c r="AU251" s="204" t="s">
        <v>85</v>
      </c>
      <c r="AY251" s="18" t="s">
        <v>163</v>
      </c>
      <c r="BE251" s="205">
        <f>IF(N251="základní",J251,0)</f>
        <v>0</v>
      </c>
      <c r="BF251" s="205">
        <f>IF(N251="snížená",J251,0)</f>
        <v>0</v>
      </c>
      <c r="BG251" s="205">
        <f>IF(N251="zákl. přenesená",J251,0)</f>
        <v>0</v>
      </c>
      <c r="BH251" s="205">
        <f>IF(N251="sníž. přenesená",J251,0)</f>
        <v>0</v>
      </c>
      <c r="BI251" s="205">
        <f>IF(N251="nulová",J251,0)</f>
        <v>0</v>
      </c>
      <c r="BJ251" s="18" t="s">
        <v>111</v>
      </c>
      <c r="BK251" s="205">
        <f>ROUND(I251*H251,2)</f>
        <v>0</v>
      </c>
      <c r="BL251" s="18" t="s">
        <v>111</v>
      </c>
      <c r="BM251" s="204" t="s">
        <v>329</v>
      </c>
    </row>
    <row r="252" spans="1:65" s="14" customFormat="1" ht="11.25">
      <c r="B252" s="217"/>
      <c r="C252" s="218"/>
      <c r="D252" s="208" t="s">
        <v>169</v>
      </c>
      <c r="E252" s="219" t="s">
        <v>1</v>
      </c>
      <c r="F252" s="220" t="s">
        <v>184</v>
      </c>
      <c r="G252" s="218"/>
      <c r="H252" s="221">
        <v>493.976</v>
      </c>
      <c r="I252" s="222"/>
      <c r="J252" s="218"/>
      <c r="K252" s="218"/>
      <c r="L252" s="223"/>
      <c r="M252" s="229"/>
      <c r="N252" s="230"/>
      <c r="O252" s="230"/>
      <c r="P252" s="230"/>
      <c r="Q252" s="230"/>
      <c r="R252" s="230"/>
      <c r="S252" s="230"/>
      <c r="T252" s="231"/>
      <c r="AT252" s="227" t="s">
        <v>169</v>
      </c>
      <c r="AU252" s="227" t="s">
        <v>85</v>
      </c>
      <c r="AV252" s="14" t="s">
        <v>85</v>
      </c>
      <c r="AW252" s="14" t="s">
        <v>32</v>
      </c>
      <c r="AX252" s="14" t="s">
        <v>83</v>
      </c>
      <c r="AY252" s="227" t="s">
        <v>163</v>
      </c>
    </row>
    <row r="253" spans="1:65" s="2" customFormat="1" ht="33" customHeight="1">
      <c r="A253" s="35"/>
      <c r="B253" s="36"/>
      <c r="C253" s="193" t="s">
        <v>364</v>
      </c>
      <c r="D253" s="193" t="s">
        <v>165</v>
      </c>
      <c r="E253" s="194" t="s">
        <v>777</v>
      </c>
      <c r="F253" s="195" t="s">
        <v>778</v>
      </c>
      <c r="G253" s="196" t="s">
        <v>211</v>
      </c>
      <c r="H253" s="197">
        <v>3.5</v>
      </c>
      <c r="I253" s="198"/>
      <c r="J253" s="199">
        <f>ROUND(I253*H253,2)</f>
        <v>0</v>
      </c>
      <c r="K253" s="195" t="s">
        <v>212</v>
      </c>
      <c r="L253" s="40"/>
      <c r="M253" s="200" t="s">
        <v>1</v>
      </c>
      <c r="N253" s="201" t="s">
        <v>43</v>
      </c>
      <c r="O253" s="73"/>
      <c r="P253" s="202">
        <f>O253*H253</f>
        <v>0</v>
      </c>
      <c r="Q253" s="202">
        <v>0</v>
      </c>
      <c r="R253" s="202">
        <f>Q253*H253</f>
        <v>0</v>
      </c>
      <c r="S253" s="202">
        <v>0</v>
      </c>
      <c r="T253" s="20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4" t="s">
        <v>111</v>
      </c>
      <c r="AT253" s="204" t="s">
        <v>165</v>
      </c>
      <c r="AU253" s="204" t="s">
        <v>85</v>
      </c>
      <c r="AY253" s="18" t="s">
        <v>163</v>
      </c>
      <c r="BE253" s="205">
        <f>IF(N253="základní",J253,0)</f>
        <v>0</v>
      </c>
      <c r="BF253" s="205">
        <f>IF(N253="snížená",J253,0)</f>
        <v>0</v>
      </c>
      <c r="BG253" s="205">
        <f>IF(N253="zákl. přenesená",J253,0)</f>
        <v>0</v>
      </c>
      <c r="BH253" s="205">
        <f>IF(N253="sníž. přenesená",J253,0)</f>
        <v>0</v>
      </c>
      <c r="BI253" s="205">
        <f>IF(N253="nulová",J253,0)</f>
        <v>0</v>
      </c>
      <c r="BJ253" s="18" t="s">
        <v>111</v>
      </c>
      <c r="BK253" s="205">
        <f>ROUND(I253*H253,2)</f>
        <v>0</v>
      </c>
      <c r="BL253" s="18" t="s">
        <v>111</v>
      </c>
      <c r="BM253" s="204" t="s">
        <v>779</v>
      </c>
    </row>
    <row r="254" spans="1:65" s="13" customFormat="1" ht="22.5">
      <c r="B254" s="206"/>
      <c r="C254" s="207"/>
      <c r="D254" s="208" t="s">
        <v>169</v>
      </c>
      <c r="E254" s="209" t="s">
        <v>1</v>
      </c>
      <c r="F254" s="210" t="s">
        <v>780</v>
      </c>
      <c r="G254" s="207"/>
      <c r="H254" s="209" t="s">
        <v>1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169</v>
      </c>
      <c r="AU254" s="216" t="s">
        <v>85</v>
      </c>
      <c r="AV254" s="13" t="s">
        <v>83</v>
      </c>
      <c r="AW254" s="13" t="s">
        <v>32</v>
      </c>
      <c r="AX254" s="13" t="s">
        <v>76</v>
      </c>
      <c r="AY254" s="216" t="s">
        <v>163</v>
      </c>
    </row>
    <row r="255" spans="1:65" s="14" customFormat="1" ht="11.25">
      <c r="B255" s="217"/>
      <c r="C255" s="218"/>
      <c r="D255" s="208" t="s">
        <v>169</v>
      </c>
      <c r="E255" s="219" t="s">
        <v>1</v>
      </c>
      <c r="F255" s="220" t="s">
        <v>781</v>
      </c>
      <c r="G255" s="218"/>
      <c r="H255" s="221">
        <v>3.5</v>
      </c>
      <c r="I255" s="222"/>
      <c r="J255" s="218"/>
      <c r="K255" s="218"/>
      <c r="L255" s="223"/>
      <c r="M255" s="229"/>
      <c r="N255" s="230"/>
      <c r="O255" s="230"/>
      <c r="P255" s="230"/>
      <c r="Q255" s="230"/>
      <c r="R255" s="230"/>
      <c r="S255" s="230"/>
      <c r="T255" s="231"/>
      <c r="AT255" s="227" t="s">
        <v>169</v>
      </c>
      <c r="AU255" s="227" t="s">
        <v>85</v>
      </c>
      <c r="AV255" s="14" t="s">
        <v>85</v>
      </c>
      <c r="AW255" s="14" t="s">
        <v>32</v>
      </c>
      <c r="AX255" s="14" t="s">
        <v>83</v>
      </c>
      <c r="AY255" s="227" t="s">
        <v>163</v>
      </c>
    </row>
    <row r="256" spans="1:65" s="2" customFormat="1" ht="16.5" customHeight="1">
      <c r="A256" s="35"/>
      <c r="B256" s="36"/>
      <c r="C256" s="254" t="s">
        <v>369</v>
      </c>
      <c r="D256" s="254" t="s">
        <v>311</v>
      </c>
      <c r="E256" s="255" t="s">
        <v>782</v>
      </c>
      <c r="F256" s="256" t="s">
        <v>783</v>
      </c>
      <c r="G256" s="257" t="s">
        <v>514</v>
      </c>
      <c r="H256" s="258">
        <v>0.105</v>
      </c>
      <c r="I256" s="259"/>
      <c r="J256" s="260">
        <f>ROUND(I256*H256,2)</f>
        <v>0</v>
      </c>
      <c r="K256" s="256" t="s">
        <v>212</v>
      </c>
      <c r="L256" s="261"/>
      <c r="M256" s="262" t="s">
        <v>1</v>
      </c>
      <c r="N256" s="263" t="s">
        <v>43</v>
      </c>
      <c r="O256" s="73"/>
      <c r="P256" s="202">
        <f>O256*H256</f>
        <v>0</v>
      </c>
      <c r="Q256" s="202">
        <v>1E-3</v>
      </c>
      <c r="R256" s="202">
        <f>Q256*H256</f>
        <v>1.05E-4</v>
      </c>
      <c r="S256" s="202">
        <v>0</v>
      </c>
      <c r="T256" s="20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4" t="s">
        <v>253</v>
      </c>
      <c r="AT256" s="204" t="s">
        <v>311</v>
      </c>
      <c r="AU256" s="204" t="s">
        <v>85</v>
      </c>
      <c r="AY256" s="18" t="s">
        <v>163</v>
      </c>
      <c r="BE256" s="205">
        <f>IF(N256="základní",J256,0)</f>
        <v>0</v>
      </c>
      <c r="BF256" s="205">
        <f>IF(N256="snížená",J256,0)</f>
        <v>0</v>
      </c>
      <c r="BG256" s="205">
        <f>IF(N256="zákl. přenesená",J256,0)</f>
        <v>0</v>
      </c>
      <c r="BH256" s="205">
        <f>IF(N256="sníž. přenesená",J256,0)</f>
        <v>0</v>
      </c>
      <c r="BI256" s="205">
        <f>IF(N256="nulová",J256,0)</f>
        <v>0</v>
      </c>
      <c r="BJ256" s="18" t="s">
        <v>111</v>
      </c>
      <c r="BK256" s="205">
        <f>ROUND(I256*H256,2)</f>
        <v>0</v>
      </c>
      <c r="BL256" s="18" t="s">
        <v>111</v>
      </c>
      <c r="BM256" s="204" t="s">
        <v>784</v>
      </c>
    </row>
    <row r="257" spans="1:65" s="13" customFormat="1" ht="22.5">
      <c r="B257" s="206"/>
      <c r="C257" s="207"/>
      <c r="D257" s="208" t="s">
        <v>169</v>
      </c>
      <c r="E257" s="209" t="s">
        <v>1</v>
      </c>
      <c r="F257" s="210" t="s">
        <v>780</v>
      </c>
      <c r="G257" s="207"/>
      <c r="H257" s="209" t="s">
        <v>1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169</v>
      </c>
      <c r="AU257" s="216" t="s">
        <v>85</v>
      </c>
      <c r="AV257" s="13" t="s">
        <v>83</v>
      </c>
      <c r="AW257" s="13" t="s">
        <v>32</v>
      </c>
      <c r="AX257" s="13" t="s">
        <v>76</v>
      </c>
      <c r="AY257" s="216" t="s">
        <v>163</v>
      </c>
    </row>
    <row r="258" spans="1:65" s="14" customFormat="1" ht="11.25">
      <c r="B258" s="217"/>
      <c r="C258" s="218"/>
      <c r="D258" s="208" t="s">
        <v>169</v>
      </c>
      <c r="E258" s="219" t="s">
        <v>1</v>
      </c>
      <c r="F258" s="220" t="s">
        <v>785</v>
      </c>
      <c r="G258" s="218"/>
      <c r="H258" s="221">
        <v>0.105</v>
      </c>
      <c r="I258" s="222"/>
      <c r="J258" s="218"/>
      <c r="K258" s="218"/>
      <c r="L258" s="223"/>
      <c r="M258" s="229"/>
      <c r="N258" s="230"/>
      <c r="O258" s="230"/>
      <c r="P258" s="230"/>
      <c r="Q258" s="230"/>
      <c r="R258" s="230"/>
      <c r="S258" s="230"/>
      <c r="T258" s="231"/>
      <c r="AT258" s="227" t="s">
        <v>169</v>
      </c>
      <c r="AU258" s="227" t="s">
        <v>85</v>
      </c>
      <c r="AV258" s="14" t="s">
        <v>85</v>
      </c>
      <c r="AW258" s="14" t="s">
        <v>32</v>
      </c>
      <c r="AX258" s="14" t="s">
        <v>83</v>
      </c>
      <c r="AY258" s="227" t="s">
        <v>163</v>
      </c>
    </row>
    <row r="259" spans="1:65" s="2" customFormat="1" ht="24.2" customHeight="1">
      <c r="A259" s="35"/>
      <c r="B259" s="36"/>
      <c r="C259" s="193" t="s">
        <v>375</v>
      </c>
      <c r="D259" s="193" t="s">
        <v>165</v>
      </c>
      <c r="E259" s="194" t="s">
        <v>786</v>
      </c>
      <c r="F259" s="195" t="s">
        <v>787</v>
      </c>
      <c r="G259" s="196" t="s">
        <v>211</v>
      </c>
      <c r="H259" s="197">
        <v>3.5</v>
      </c>
      <c r="I259" s="198"/>
      <c r="J259" s="199">
        <f>ROUND(I259*H259,2)</f>
        <v>0</v>
      </c>
      <c r="K259" s="195" t="s">
        <v>212</v>
      </c>
      <c r="L259" s="40"/>
      <c r="M259" s="200" t="s">
        <v>1</v>
      </c>
      <c r="N259" s="201" t="s">
        <v>43</v>
      </c>
      <c r="O259" s="73"/>
      <c r="P259" s="202">
        <f>O259*H259</f>
        <v>0</v>
      </c>
      <c r="Q259" s="202">
        <v>0</v>
      </c>
      <c r="R259" s="202">
        <f>Q259*H259</f>
        <v>0</v>
      </c>
      <c r="S259" s="202">
        <v>0</v>
      </c>
      <c r="T259" s="20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4" t="s">
        <v>111</v>
      </c>
      <c r="AT259" s="204" t="s">
        <v>165</v>
      </c>
      <c r="AU259" s="204" t="s">
        <v>85</v>
      </c>
      <c r="AY259" s="18" t="s">
        <v>163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8" t="s">
        <v>111</v>
      </c>
      <c r="BK259" s="205">
        <f>ROUND(I259*H259,2)</f>
        <v>0</v>
      </c>
      <c r="BL259" s="18" t="s">
        <v>111</v>
      </c>
      <c r="BM259" s="204" t="s">
        <v>788</v>
      </c>
    </row>
    <row r="260" spans="1:65" s="13" customFormat="1" ht="22.5">
      <c r="B260" s="206"/>
      <c r="C260" s="207"/>
      <c r="D260" s="208" t="s">
        <v>169</v>
      </c>
      <c r="E260" s="209" t="s">
        <v>1</v>
      </c>
      <c r="F260" s="210" t="s">
        <v>780</v>
      </c>
      <c r="G260" s="207"/>
      <c r="H260" s="209" t="s">
        <v>1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169</v>
      </c>
      <c r="AU260" s="216" t="s">
        <v>85</v>
      </c>
      <c r="AV260" s="13" t="s">
        <v>83</v>
      </c>
      <c r="AW260" s="13" t="s">
        <v>32</v>
      </c>
      <c r="AX260" s="13" t="s">
        <v>76</v>
      </c>
      <c r="AY260" s="216" t="s">
        <v>163</v>
      </c>
    </row>
    <row r="261" spans="1:65" s="14" customFormat="1" ht="11.25">
      <c r="B261" s="217"/>
      <c r="C261" s="218"/>
      <c r="D261" s="208" t="s">
        <v>169</v>
      </c>
      <c r="E261" s="219" t="s">
        <v>1</v>
      </c>
      <c r="F261" s="220" t="s">
        <v>781</v>
      </c>
      <c r="G261" s="218"/>
      <c r="H261" s="221">
        <v>3.5</v>
      </c>
      <c r="I261" s="222"/>
      <c r="J261" s="218"/>
      <c r="K261" s="218"/>
      <c r="L261" s="223"/>
      <c r="M261" s="229"/>
      <c r="N261" s="230"/>
      <c r="O261" s="230"/>
      <c r="P261" s="230"/>
      <c r="Q261" s="230"/>
      <c r="R261" s="230"/>
      <c r="S261" s="230"/>
      <c r="T261" s="231"/>
      <c r="AT261" s="227" t="s">
        <v>169</v>
      </c>
      <c r="AU261" s="227" t="s">
        <v>85</v>
      </c>
      <c r="AV261" s="14" t="s">
        <v>85</v>
      </c>
      <c r="AW261" s="14" t="s">
        <v>32</v>
      </c>
      <c r="AX261" s="14" t="s">
        <v>83</v>
      </c>
      <c r="AY261" s="227" t="s">
        <v>163</v>
      </c>
    </row>
    <row r="262" spans="1:65" s="12" customFormat="1" ht="22.9" customHeight="1">
      <c r="B262" s="177"/>
      <c r="C262" s="178"/>
      <c r="D262" s="179" t="s">
        <v>75</v>
      </c>
      <c r="E262" s="191" t="s">
        <v>85</v>
      </c>
      <c r="F262" s="191" t="s">
        <v>789</v>
      </c>
      <c r="G262" s="178"/>
      <c r="H262" s="178"/>
      <c r="I262" s="181"/>
      <c r="J262" s="192">
        <f>BK262</f>
        <v>0</v>
      </c>
      <c r="K262" s="178"/>
      <c r="L262" s="183"/>
      <c r="M262" s="184"/>
      <c r="N262" s="185"/>
      <c r="O262" s="185"/>
      <c r="P262" s="186">
        <f>SUM(P263:P272)</f>
        <v>0</v>
      </c>
      <c r="Q262" s="185"/>
      <c r="R262" s="186">
        <f>SUM(R263:R272)</f>
        <v>26.75383192</v>
      </c>
      <c r="S262" s="185"/>
      <c r="T262" s="187">
        <f>SUM(T263:T272)</f>
        <v>0</v>
      </c>
      <c r="AR262" s="188" t="s">
        <v>83</v>
      </c>
      <c r="AT262" s="189" t="s">
        <v>75</v>
      </c>
      <c r="AU262" s="189" t="s">
        <v>83</v>
      </c>
      <c r="AY262" s="188" t="s">
        <v>163</v>
      </c>
      <c r="BK262" s="190">
        <f>SUM(BK263:BK272)</f>
        <v>0</v>
      </c>
    </row>
    <row r="263" spans="1:65" s="2" customFormat="1" ht="24.2" customHeight="1">
      <c r="A263" s="35"/>
      <c r="B263" s="36"/>
      <c r="C263" s="193" t="s">
        <v>380</v>
      </c>
      <c r="D263" s="193" t="s">
        <v>165</v>
      </c>
      <c r="E263" s="194" t="s">
        <v>790</v>
      </c>
      <c r="F263" s="195" t="s">
        <v>791</v>
      </c>
      <c r="G263" s="196" t="s">
        <v>229</v>
      </c>
      <c r="H263" s="197">
        <v>10.316000000000001</v>
      </c>
      <c r="I263" s="198"/>
      <c r="J263" s="199">
        <f>ROUND(I263*H263,2)</f>
        <v>0</v>
      </c>
      <c r="K263" s="195" t="s">
        <v>212</v>
      </c>
      <c r="L263" s="40"/>
      <c r="M263" s="200" t="s">
        <v>1</v>
      </c>
      <c r="N263" s="201" t="s">
        <v>43</v>
      </c>
      <c r="O263" s="73"/>
      <c r="P263" s="202">
        <f>O263*H263</f>
        <v>0</v>
      </c>
      <c r="Q263" s="202">
        <v>2.5018699999999998</v>
      </c>
      <c r="R263" s="202">
        <f>Q263*H263</f>
        <v>25.809290919999999</v>
      </c>
      <c r="S263" s="202">
        <v>0</v>
      </c>
      <c r="T263" s="20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4" t="s">
        <v>111</v>
      </c>
      <c r="AT263" s="204" t="s">
        <v>165</v>
      </c>
      <c r="AU263" s="204" t="s">
        <v>85</v>
      </c>
      <c r="AY263" s="18" t="s">
        <v>163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8" t="s">
        <v>111</v>
      </c>
      <c r="BK263" s="205">
        <f>ROUND(I263*H263,2)</f>
        <v>0</v>
      </c>
      <c r="BL263" s="18" t="s">
        <v>111</v>
      </c>
      <c r="BM263" s="204" t="s">
        <v>792</v>
      </c>
    </row>
    <row r="264" spans="1:65" s="13" customFormat="1" ht="22.5">
      <c r="B264" s="206"/>
      <c r="C264" s="207"/>
      <c r="D264" s="208" t="s">
        <v>169</v>
      </c>
      <c r="E264" s="209" t="s">
        <v>1</v>
      </c>
      <c r="F264" s="210" t="s">
        <v>780</v>
      </c>
      <c r="G264" s="207"/>
      <c r="H264" s="209" t="s">
        <v>1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169</v>
      </c>
      <c r="AU264" s="216" t="s">
        <v>85</v>
      </c>
      <c r="AV264" s="13" t="s">
        <v>83</v>
      </c>
      <c r="AW264" s="13" t="s">
        <v>32</v>
      </c>
      <c r="AX264" s="13" t="s">
        <v>76</v>
      </c>
      <c r="AY264" s="216" t="s">
        <v>163</v>
      </c>
    </row>
    <row r="265" spans="1:65" s="14" customFormat="1" ht="22.5">
      <c r="B265" s="217"/>
      <c r="C265" s="218"/>
      <c r="D265" s="208" t="s">
        <v>169</v>
      </c>
      <c r="E265" s="219" t="s">
        <v>1</v>
      </c>
      <c r="F265" s="220" t="s">
        <v>793</v>
      </c>
      <c r="G265" s="218"/>
      <c r="H265" s="221">
        <v>8.6080000000000005</v>
      </c>
      <c r="I265" s="222"/>
      <c r="J265" s="218"/>
      <c r="K265" s="218"/>
      <c r="L265" s="223"/>
      <c r="M265" s="229"/>
      <c r="N265" s="230"/>
      <c r="O265" s="230"/>
      <c r="P265" s="230"/>
      <c r="Q265" s="230"/>
      <c r="R265" s="230"/>
      <c r="S265" s="230"/>
      <c r="T265" s="231"/>
      <c r="AT265" s="227" t="s">
        <v>169</v>
      </c>
      <c r="AU265" s="227" t="s">
        <v>85</v>
      </c>
      <c r="AV265" s="14" t="s">
        <v>85</v>
      </c>
      <c r="AW265" s="14" t="s">
        <v>32</v>
      </c>
      <c r="AX265" s="14" t="s">
        <v>76</v>
      </c>
      <c r="AY265" s="227" t="s">
        <v>163</v>
      </c>
    </row>
    <row r="266" spans="1:65" s="14" customFormat="1" ht="11.25">
      <c r="B266" s="217"/>
      <c r="C266" s="218"/>
      <c r="D266" s="208" t="s">
        <v>169</v>
      </c>
      <c r="E266" s="219" t="s">
        <v>1</v>
      </c>
      <c r="F266" s="220" t="s">
        <v>794</v>
      </c>
      <c r="G266" s="218"/>
      <c r="H266" s="221">
        <v>1.708</v>
      </c>
      <c r="I266" s="222"/>
      <c r="J266" s="218"/>
      <c r="K266" s="218"/>
      <c r="L266" s="223"/>
      <c r="M266" s="229"/>
      <c r="N266" s="230"/>
      <c r="O266" s="230"/>
      <c r="P266" s="230"/>
      <c r="Q266" s="230"/>
      <c r="R266" s="230"/>
      <c r="S266" s="230"/>
      <c r="T266" s="231"/>
      <c r="AT266" s="227" t="s">
        <v>169</v>
      </c>
      <c r="AU266" s="227" t="s">
        <v>85</v>
      </c>
      <c r="AV266" s="14" t="s">
        <v>85</v>
      </c>
      <c r="AW266" s="14" t="s">
        <v>32</v>
      </c>
      <c r="AX266" s="14" t="s">
        <v>76</v>
      </c>
      <c r="AY266" s="227" t="s">
        <v>163</v>
      </c>
    </row>
    <row r="267" spans="1:65" s="15" customFormat="1" ht="11.25">
      <c r="B267" s="232"/>
      <c r="C267" s="233"/>
      <c r="D267" s="208" t="s">
        <v>169</v>
      </c>
      <c r="E267" s="234" t="s">
        <v>1</v>
      </c>
      <c r="F267" s="235" t="s">
        <v>196</v>
      </c>
      <c r="G267" s="233"/>
      <c r="H267" s="236">
        <v>10.316000000000001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AT267" s="242" t="s">
        <v>169</v>
      </c>
      <c r="AU267" s="242" t="s">
        <v>85</v>
      </c>
      <c r="AV267" s="15" t="s">
        <v>111</v>
      </c>
      <c r="AW267" s="15" t="s">
        <v>32</v>
      </c>
      <c r="AX267" s="15" t="s">
        <v>83</v>
      </c>
      <c r="AY267" s="242" t="s">
        <v>163</v>
      </c>
    </row>
    <row r="268" spans="1:65" s="2" customFormat="1" ht="16.5" customHeight="1">
      <c r="A268" s="35"/>
      <c r="B268" s="36"/>
      <c r="C268" s="193" t="s">
        <v>385</v>
      </c>
      <c r="D268" s="193" t="s">
        <v>165</v>
      </c>
      <c r="E268" s="194" t="s">
        <v>795</v>
      </c>
      <c r="F268" s="195" t="s">
        <v>796</v>
      </c>
      <c r="G268" s="196" t="s">
        <v>211</v>
      </c>
      <c r="H268" s="197">
        <v>26.91</v>
      </c>
      <c r="I268" s="198"/>
      <c r="J268" s="199">
        <f>ROUND(I268*H268,2)</f>
        <v>0</v>
      </c>
      <c r="K268" s="195" t="s">
        <v>212</v>
      </c>
      <c r="L268" s="40"/>
      <c r="M268" s="200" t="s">
        <v>1</v>
      </c>
      <c r="N268" s="201" t="s">
        <v>43</v>
      </c>
      <c r="O268" s="73"/>
      <c r="P268" s="202">
        <f>O268*H268</f>
        <v>0</v>
      </c>
      <c r="Q268" s="202">
        <v>3.5099999999999999E-2</v>
      </c>
      <c r="R268" s="202">
        <f>Q268*H268</f>
        <v>0.94454099999999996</v>
      </c>
      <c r="S268" s="202">
        <v>0</v>
      </c>
      <c r="T268" s="20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4" t="s">
        <v>111</v>
      </c>
      <c r="AT268" s="204" t="s">
        <v>165</v>
      </c>
      <c r="AU268" s="204" t="s">
        <v>85</v>
      </c>
      <c r="AY268" s="18" t="s">
        <v>163</v>
      </c>
      <c r="BE268" s="205">
        <f>IF(N268="základní",J268,0)</f>
        <v>0</v>
      </c>
      <c r="BF268" s="205">
        <f>IF(N268="snížená",J268,0)</f>
        <v>0</v>
      </c>
      <c r="BG268" s="205">
        <f>IF(N268="zákl. přenesená",J268,0)</f>
        <v>0</v>
      </c>
      <c r="BH268" s="205">
        <f>IF(N268="sníž. přenesená",J268,0)</f>
        <v>0</v>
      </c>
      <c r="BI268" s="205">
        <f>IF(N268="nulová",J268,0)</f>
        <v>0</v>
      </c>
      <c r="BJ268" s="18" t="s">
        <v>111</v>
      </c>
      <c r="BK268" s="205">
        <f>ROUND(I268*H268,2)</f>
        <v>0</v>
      </c>
      <c r="BL268" s="18" t="s">
        <v>111</v>
      </c>
      <c r="BM268" s="204" t="s">
        <v>797</v>
      </c>
    </row>
    <row r="269" spans="1:65" s="13" customFormat="1" ht="22.5">
      <c r="B269" s="206"/>
      <c r="C269" s="207"/>
      <c r="D269" s="208" t="s">
        <v>169</v>
      </c>
      <c r="E269" s="209" t="s">
        <v>1</v>
      </c>
      <c r="F269" s="210" t="s">
        <v>780</v>
      </c>
      <c r="G269" s="207"/>
      <c r="H269" s="209" t="s">
        <v>1</v>
      </c>
      <c r="I269" s="211"/>
      <c r="J269" s="207"/>
      <c r="K269" s="207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169</v>
      </c>
      <c r="AU269" s="216" t="s">
        <v>85</v>
      </c>
      <c r="AV269" s="13" t="s">
        <v>83</v>
      </c>
      <c r="AW269" s="13" t="s">
        <v>32</v>
      </c>
      <c r="AX269" s="13" t="s">
        <v>76</v>
      </c>
      <c r="AY269" s="216" t="s">
        <v>163</v>
      </c>
    </row>
    <row r="270" spans="1:65" s="14" customFormat="1" ht="11.25">
      <c r="B270" s="217"/>
      <c r="C270" s="218"/>
      <c r="D270" s="208" t="s">
        <v>169</v>
      </c>
      <c r="E270" s="219" t="s">
        <v>1</v>
      </c>
      <c r="F270" s="220" t="s">
        <v>798</v>
      </c>
      <c r="G270" s="218"/>
      <c r="H270" s="221">
        <v>22.64</v>
      </c>
      <c r="I270" s="222"/>
      <c r="J270" s="218"/>
      <c r="K270" s="218"/>
      <c r="L270" s="223"/>
      <c r="M270" s="229"/>
      <c r="N270" s="230"/>
      <c r="O270" s="230"/>
      <c r="P270" s="230"/>
      <c r="Q270" s="230"/>
      <c r="R270" s="230"/>
      <c r="S270" s="230"/>
      <c r="T270" s="231"/>
      <c r="AT270" s="227" t="s">
        <v>169</v>
      </c>
      <c r="AU270" s="227" t="s">
        <v>85</v>
      </c>
      <c r="AV270" s="14" t="s">
        <v>85</v>
      </c>
      <c r="AW270" s="14" t="s">
        <v>32</v>
      </c>
      <c r="AX270" s="14" t="s">
        <v>76</v>
      </c>
      <c r="AY270" s="227" t="s">
        <v>163</v>
      </c>
    </row>
    <row r="271" spans="1:65" s="14" customFormat="1" ht="11.25">
      <c r="B271" s="217"/>
      <c r="C271" s="218"/>
      <c r="D271" s="208" t="s">
        <v>169</v>
      </c>
      <c r="E271" s="219" t="s">
        <v>1</v>
      </c>
      <c r="F271" s="220" t="s">
        <v>799</v>
      </c>
      <c r="G271" s="218"/>
      <c r="H271" s="221">
        <v>4.2699999999999996</v>
      </c>
      <c r="I271" s="222"/>
      <c r="J271" s="218"/>
      <c r="K271" s="218"/>
      <c r="L271" s="223"/>
      <c r="M271" s="229"/>
      <c r="N271" s="230"/>
      <c r="O271" s="230"/>
      <c r="P271" s="230"/>
      <c r="Q271" s="230"/>
      <c r="R271" s="230"/>
      <c r="S271" s="230"/>
      <c r="T271" s="231"/>
      <c r="AT271" s="227" t="s">
        <v>169</v>
      </c>
      <c r="AU271" s="227" t="s">
        <v>85</v>
      </c>
      <c r="AV271" s="14" t="s">
        <v>85</v>
      </c>
      <c r="AW271" s="14" t="s">
        <v>32</v>
      </c>
      <c r="AX271" s="14" t="s">
        <v>76</v>
      </c>
      <c r="AY271" s="227" t="s">
        <v>163</v>
      </c>
    </row>
    <row r="272" spans="1:65" s="15" customFormat="1" ht="11.25">
      <c r="B272" s="232"/>
      <c r="C272" s="233"/>
      <c r="D272" s="208" t="s">
        <v>169</v>
      </c>
      <c r="E272" s="234" t="s">
        <v>1</v>
      </c>
      <c r="F272" s="235" t="s">
        <v>196</v>
      </c>
      <c r="G272" s="233"/>
      <c r="H272" s="236">
        <v>26.91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169</v>
      </c>
      <c r="AU272" s="242" t="s">
        <v>85</v>
      </c>
      <c r="AV272" s="15" t="s">
        <v>111</v>
      </c>
      <c r="AW272" s="15" t="s">
        <v>32</v>
      </c>
      <c r="AX272" s="15" t="s">
        <v>83</v>
      </c>
      <c r="AY272" s="242" t="s">
        <v>163</v>
      </c>
    </row>
    <row r="273" spans="1:65" s="12" customFormat="1" ht="22.9" customHeight="1">
      <c r="B273" s="177"/>
      <c r="C273" s="178"/>
      <c r="D273" s="179" t="s">
        <v>75</v>
      </c>
      <c r="E273" s="191" t="s">
        <v>97</v>
      </c>
      <c r="F273" s="191" t="s">
        <v>330</v>
      </c>
      <c r="G273" s="178"/>
      <c r="H273" s="178"/>
      <c r="I273" s="181"/>
      <c r="J273" s="192">
        <f>BK273</f>
        <v>0</v>
      </c>
      <c r="K273" s="178"/>
      <c r="L273" s="183"/>
      <c r="M273" s="184"/>
      <c r="N273" s="185"/>
      <c r="O273" s="185"/>
      <c r="P273" s="186">
        <f>SUM(P274:P282)</f>
        <v>0</v>
      </c>
      <c r="Q273" s="185"/>
      <c r="R273" s="186">
        <f>SUM(R274:R282)</f>
        <v>7.4847599999999986E-2</v>
      </c>
      <c r="S273" s="185"/>
      <c r="T273" s="187">
        <f>SUM(T274:T282)</f>
        <v>0</v>
      </c>
      <c r="AR273" s="188" t="s">
        <v>83</v>
      </c>
      <c r="AT273" s="189" t="s">
        <v>75</v>
      </c>
      <c r="AU273" s="189" t="s">
        <v>83</v>
      </c>
      <c r="AY273" s="188" t="s">
        <v>163</v>
      </c>
      <c r="BK273" s="190">
        <f>SUM(BK274:BK282)</f>
        <v>0</v>
      </c>
    </row>
    <row r="274" spans="1:65" s="2" customFormat="1" ht="24.2" customHeight="1">
      <c r="A274" s="35"/>
      <c r="B274" s="36"/>
      <c r="C274" s="193" t="s">
        <v>391</v>
      </c>
      <c r="D274" s="193" t="s">
        <v>165</v>
      </c>
      <c r="E274" s="194" t="s">
        <v>800</v>
      </c>
      <c r="F274" s="195" t="s">
        <v>801</v>
      </c>
      <c r="G274" s="196" t="s">
        <v>296</v>
      </c>
      <c r="H274" s="197">
        <v>7.1999999999999995E-2</v>
      </c>
      <c r="I274" s="198"/>
      <c r="J274" s="199">
        <f>ROUND(I274*H274,2)</f>
        <v>0</v>
      </c>
      <c r="K274" s="195" t="s">
        <v>212</v>
      </c>
      <c r="L274" s="40"/>
      <c r="M274" s="200" t="s">
        <v>1</v>
      </c>
      <c r="N274" s="201" t="s">
        <v>43</v>
      </c>
      <c r="O274" s="73"/>
      <c r="P274" s="202">
        <f>O274*H274</f>
        <v>0</v>
      </c>
      <c r="Q274" s="202">
        <v>1.03955</v>
      </c>
      <c r="R274" s="202">
        <f>Q274*H274</f>
        <v>7.4847599999999986E-2</v>
      </c>
      <c r="S274" s="202">
        <v>0</v>
      </c>
      <c r="T274" s="20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4" t="s">
        <v>111</v>
      </c>
      <c r="AT274" s="204" t="s">
        <v>165</v>
      </c>
      <c r="AU274" s="204" t="s">
        <v>85</v>
      </c>
      <c r="AY274" s="18" t="s">
        <v>163</v>
      </c>
      <c r="BE274" s="205">
        <f>IF(N274="základní",J274,0)</f>
        <v>0</v>
      </c>
      <c r="BF274" s="205">
        <f>IF(N274="snížená",J274,0)</f>
        <v>0</v>
      </c>
      <c r="BG274" s="205">
        <f>IF(N274="zákl. přenesená",J274,0)</f>
        <v>0</v>
      </c>
      <c r="BH274" s="205">
        <f>IF(N274="sníž. přenesená",J274,0)</f>
        <v>0</v>
      </c>
      <c r="BI274" s="205">
        <f>IF(N274="nulová",J274,0)</f>
        <v>0</v>
      </c>
      <c r="BJ274" s="18" t="s">
        <v>111</v>
      </c>
      <c r="BK274" s="205">
        <f>ROUND(I274*H274,2)</f>
        <v>0</v>
      </c>
      <c r="BL274" s="18" t="s">
        <v>111</v>
      </c>
      <c r="BM274" s="204" t="s">
        <v>802</v>
      </c>
    </row>
    <row r="275" spans="1:65" s="13" customFormat="1" ht="22.5">
      <c r="B275" s="206"/>
      <c r="C275" s="207"/>
      <c r="D275" s="208" t="s">
        <v>169</v>
      </c>
      <c r="E275" s="209" t="s">
        <v>1</v>
      </c>
      <c r="F275" s="210" t="s">
        <v>780</v>
      </c>
      <c r="G275" s="207"/>
      <c r="H275" s="209" t="s">
        <v>1</v>
      </c>
      <c r="I275" s="211"/>
      <c r="J275" s="207"/>
      <c r="K275" s="207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169</v>
      </c>
      <c r="AU275" s="216" t="s">
        <v>85</v>
      </c>
      <c r="AV275" s="13" t="s">
        <v>83</v>
      </c>
      <c r="AW275" s="13" t="s">
        <v>32</v>
      </c>
      <c r="AX275" s="13" t="s">
        <v>76</v>
      </c>
      <c r="AY275" s="216" t="s">
        <v>163</v>
      </c>
    </row>
    <row r="276" spans="1:65" s="14" customFormat="1" ht="11.25">
      <c r="B276" s="217"/>
      <c r="C276" s="218"/>
      <c r="D276" s="208" t="s">
        <v>169</v>
      </c>
      <c r="E276" s="219" t="s">
        <v>1</v>
      </c>
      <c r="F276" s="220" t="s">
        <v>803</v>
      </c>
      <c r="G276" s="218"/>
      <c r="H276" s="221">
        <v>6.5000000000000002E-2</v>
      </c>
      <c r="I276" s="222"/>
      <c r="J276" s="218"/>
      <c r="K276" s="218"/>
      <c r="L276" s="223"/>
      <c r="M276" s="229"/>
      <c r="N276" s="230"/>
      <c r="O276" s="230"/>
      <c r="P276" s="230"/>
      <c r="Q276" s="230"/>
      <c r="R276" s="230"/>
      <c r="S276" s="230"/>
      <c r="T276" s="231"/>
      <c r="AT276" s="227" t="s">
        <v>169</v>
      </c>
      <c r="AU276" s="227" t="s">
        <v>85</v>
      </c>
      <c r="AV276" s="14" t="s">
        <v>85</v>
      </c>
      <c r="AW276" s="14" t="s">
        <v>32</v>
      </c>
      <c r="AX276" s="14" t="s">
        <v>76</v>
      </c>
      <c r="AY276" s="227" t="s">
        <v>163</v>
      </c>
    </row>
    <row r="277" spans="1:65" s="14" customFormat="1" ht="11.25">
      <c r="B277" s="217"/>
      <c r="C277" s="218"/>
      <c r="D277" s="208" t="s">
        <v>169</v>
      </c>
      <c r="E277" s="219" t="s">
        <v>1</v>
      </c>
      <c r="F277" s="220" t="s">
        <v>804</v>
      </c>
      <c r="G277" s="218"/>
      <c r="H277" s="221">
        <v>7.0000000000000001E-3</v>
      </c>
      <c r="I277" s="222"/>
      <c r="J277" s="218"/>
      <c r="K277" s="218"/>
      <c r="L277" s="223"/>
      <c r="M277" s="229"/>
      <c r="N277" s="230"/>
      <c r="O277" s="230"/>
      <c r="P277" s="230"/>
      <c r="Q277" s="230"/>
      <c r="R277" s="230"/>
      <c r="S277" s="230"/>
      <c r="T277" s="231"/>
      <c r="AT277" s="227" t="s">
        <v>169</v>
      </c>
      <c r="AU277" s="227" t="s">
        <v>85</v>
      </c>
      <c r="AV277" s="14" t="s">
        <v>85</v>
      </c>
      <c r="AW277" s="14" t="s">
        <v>32</v>
      </c>
      <c r="AX277" s="14" t="s">
        <v>76</v>
      </c>
      <c r="AY277" s="227" t="s">
        <v>163</v>
      </c>
    </row>
    <row r="278" spans="1:65" s="15" customFormat="1" ht="11.25">
      <c r="B278" s="232"/>
      <c r="C278" s="233"/>
      <c r="D278" s="208" t="s">
        <v>169</v>
      </c>
      <c r="E278" s="234" t="s">
        <v>1</v>
      </c>
      <c r="F278" s="235" t="s">
        <v>196</v>
      </c>
      <c r="G278" s="233"/>
      <c r="H278" s="236">
        <v>7.1999999999999995E-2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AT278" s="242" t="s">
        <v>169</v>
      </c>
      <c r="AU278" s="242" t="s">
        <v>85</v>
      </c>
      <c r="AV278" s="15" t="s">
        <v>111</v>
      </c>
      <c r="AW278" s="15" t="s">
        <v>32</v>
      </c>
      <c r="AX278" s="15" t="s">
        <v>83</v>
      </c>
      <c r="AY278" s="242" t="s">
        <v>163</v>
      </c>
    </row>
    <row r="279" spans="1:65" s="2" customFormat="1" ht="21.75" customHeight="1">
      <c r="A279" s="35"/>
      <c r="B279" s="36"/>
      <c r="C279" s="193" t="s">
        <v>396</v>
      </c>
      <c r="D279" s="193" t="s">
        <v>165</v>
      </c>
      <c r="E279" s="194" t="s">
        <v>332</v>
      </c>
      <c r="F279" s="195" t="s">
        <v>333</v>
      </c>
      <c r="G279" s="196" t="s">
        <v>334</v>
      </c>
      <c r="H279" s="197">
        <v>210</v>
      </c>
      <c r="I279" s="198"/>
      <c r="J279" s="199">
        <f>ROUND(I279*H279,2)</f>
        <v>0</v>
      </c>
      <c r="K279" s="195" t="s">
        <v>212</v>
      </c>
      <c r="L279" s="40"/>
      <c r="M279" s="200" t="s">
        <v>1</v>
      </c>
      <c r="N279" s="201" t="s">
        <v>43</v>
      </c>
      <c r="O279" s="73"/>
      <c r="P279" s="202">
        <f>O279*H279</f>
        <v>0</v>
      </c>
      <c r="Q279" s="202">
        <v>0</v>
      </c>
      <c r="R279" s="202">
        <f>Q279*H279</f>
        <v>0</v>
      </c>
      <c r="S279" s="202">
        <v>0</v>
      </c>
      <c r="T279" s="20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4" t="s">
        <v>111</v>
      </c>
      <c r="AT279" s="204" t="s">
        <v>165</v>
      </c>
      <c r="AU279" s="204" t="s">
        <v>85</v>
      </c>
      <c r="AY279" s="18" t="s">
        <v>163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8" t="s">
        <v>111</v>
      </c>
      <c r="BK279" s="205">
        <f>ROUND(I279*H279,2)</f>
        <v>0</v>
      </c>
      <c r="BL279" s="18" t="s">
        <v>111</v>
      </c>
      <c r="BM279" s="204" t="s">
        <v>335</v>
      </c>
    </row>
    <row r="280" spans="1:65" s="13" customFormat="1" ht="11.25">
      <c r="B280" s="206"/>
      <c r="C280" s="207"/>
      <c r="D280" s="208" t="s">
        <v>169</v>
      </c>
      <c r="E280" s="209" t="s">
        <v>1</v>
      </c>
      <c r="F280" s="210" t="s">
        <v>220</v>
      </c>
      <c r="G280" s="207"/>
      <c r="H280" s="209" t="s">
        <v>1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169</v>
      </c>
      <c r="AU280" s="216" t="s">
        <v>85</v>
      </c>
      <c r="AV280" s="13" t="s">
        <v>83</v>
      </c>
      <c r="AW280" s="13" t="s">
        <v>32</v>
      </c>
      <c r="AX280" s="13" t="s">
        <v>76</v>
      </c>
      <c r="AY280" s="216" t="s">
        <v>163</v>
      </c>
    </row>
    <row r="281" spans="1:65" s="13" customFormat="1" ht="11.25">
      <c r="B281" s="206"/>
      <c r="C281" s="207"/>
      <c r="D281" s="208" t="s">
        <v>169</v>
      </c>
      <c r="E281" s="209" t="s">
        <v>1</v>
      </c>
      <c r="F281" s="210" t="s">
        <v>336</v>
      </c>
      <c r="G281" s="207"/>
      <c r="H281" s="209" t="s">
        <v>1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169</v>
      </c>
      <c r="AU281" s="216" t="s">
        <v>85</v>
      </c>
      <c r="AV281" s="13" t="s">
        <v>83</v>
      </c>
      <c r="AW281" s="13" t="s">
        <v>32</v>
      </c>
      <c r="AX281" s="13" t="s">
        <v>76</v>
      </c>
      <c r="AY281" s="216" t="s">
        <v>163</v>
      </c>
    </row>
    <row r="282" spans="1:65" s="14" customFormat="1" ht="11.25">
      <c r="B282" s="217"/>
      <c r="C282" s="218"/>
      <c r="D282" s="208" t="s">
        <v>169</v>
      </c>
      <c r="E282" s="219" t="s">
        <v>1</v>
      </c>
      <c r="F282" s="220" t="s">
        <v>805</v>
      </c>
      <c r="G282" s="218"/>
      <c r="H282" s="221">
        <v>210</v>
      </c>
      <c r="I282" s="222"/>
      <c r="J282" s="218"/>
      <c r="K282" s="218"/>
      <c r="L282" s="223"/>
      <c r="M282" s="229"/>
      <c r="N282" s="230"/>
      <c r="O282" s="230"/>
      <c r="P282" s="230"/>
      <c r="Q282" s="230"/>
      <c r="R282" s="230"/>
      <c r="S282" s="230"/>
      <c r="T282" s="231"/>
      <c r="AT282" s="227" t="s">
        <v>169</v>
      </c>
      <c r="AU282" s="227" t="s">
        <v>85</v>
      </c>
      <c r="AV282" s="14" t="s">
        <v>85</v>
      </c>
      <c r="AW282" s="14" t="s">
        <v>32</v>
      </c>
      <c r="AX282" s="14" t="s">
        <v>83</v>
      </c>
      <c r="AY282" s="227" t="s">
        <v>163</v>
      </c>
    </row>
    <row r="283" spans="1:65" s="12" customFormat="1" ht="22.9" customHeight="1">
      <c r="B283" s="177"/>
      <c r="C283" s="178"/>
      <c r="D283" s="179" t="s">
        <v>75</v>
      </c>
      <c r="E283" s="191" t="s">
        <v>111</v>
      </c>
      <c r="F283" s="191" t="s">
        <v>338</v>
      </c>
      <c r="G283" s="178"/>
      <c r="H283" s="178"/>
      <c r="I283" s="181"/>
      <c r="J283" s="192">
        <f>BK283</f>
        <v>0</v>
      </c>
      <c r="K283" s="178"/>
      <c r="L283" s="183"/>
      <c r="M283" s="184"/>
      <c r="N283" s="185"/>
      <c r="O283" s="185"/>
      <c r="P283" s="186">
        <f>SUM(P284:P320)</f>
        <v>0</v>
      </c>
      <c r="Q283" s="185"/>
      <c r="R283" s="186">
        <f>SUM(R284:R320)</f>
        <v>46.453773329999997</v>
      </c>
      <c r="S283" s="185"/>
      <c r="T283" s="187">
        <f>SUM(T284:T320)</f>
        <v>0</v>
      </c>
      <c r="AR283" s="188" t="s">
        <v>83</v>
      </c>
      <c r="AT283" s="189" t="s">
        <v>75</v>
      </c>
      <c r="AU283" s="189" t="s">
        <v>83</v>
      </c>
      <c r="AY283" s="188" t="s">
        <v>163</v>
      </c>
      <c r="BK283" s="190">
        <f>SUM(BK284:BK320)</f>
        <v>0</v>
      </c>
    </row>
    <row r="284" spans="1:65" s="2" customFormat="1" ht="16.5" customHeight="1">
      <c r="A284" s="35"/>
      <c r="B284" s="36"/>
      <c r="C284" s="193" t="s">
        <v>401</v>
      </c>
      <c r="D284" s="193" t="s">
        <v>165</v>
      </c>
      <c r="E284" s="194" t="s">
        <v>339</v>
      </c>
      <c r="F284" s="195" t="s">
        <v>340</v>
      </c>
      <c r="G284" s="196" t="s">
        <v>229</v>
      </c>
      <c r="H284" s="197">
        <v>48.777000000000001</v>
      </c>
      <c r="I284" s="198"/>
      <c r="J284" s="199">
        <f>ROUND(I284*H284,2)</f>
        <v>0</v>
      </c>
      <c r="K284" s="195" t="s">
        <v>212</v>
      </c>
      <c r="L284" s="40"/>
      <c r="M284" s="200" t="s">
        <v>1</v>
      </c>
      <c r="N284" s="201" t="s">
        <v>43</v>
      </c>
      <c r="O284" s="73"/>
      <c r="P284" s="202">
        <f>O284*H284</f>
        <v>0</v>
      </c>
      <c r="Q284" s="202">
        <v>0</v>
      </c>
      <c r="R284" s="202">
        <f>Q284*H284</f>
        <v>0</v>
      </c>
      <c r="S284" s="202">
        <v>0</v>
      </c>
      <c r="T284" s="20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4" t="s">
        <v>111</v>
      </c>
      <c r="AT284" s="204" t="s">
        <v>165</v>
      </c>
      <c r="AU284" s="204" t="s">
        <v>85</v>
      </c>
      <c r="AY284" s="18" t="s">
        <v>163</v>
      </c>
      <c r="BE284" s="205">
        <f>IF(N284="základní",J284,0)</f>
        <v>0</v>
      </c>
      <c r="BF284" s="205">
        <f>IF(N284="snížená",J284,0)</f>
        <v>0</v>
      </c>
      <c r="BG284" s="205">
        <f>IF(N284="zákl. přenesená",J284,0)</f>
        <v>0</v>
      </c>
      <c r="BH284" s="205">
        <f>IF(N284="sníž. přenesená",J284,0)</f>
        <v>0</v>
      </c>
      <c r="BI284" s="205">
        <f>IF(N284="nulová",J284,0)</f>
        <v>0</v>
      </c>
      <c r="BJ284" s="18" t="s">
        <v>111</v>
      </c>
      <c r="BK284" s="205">
        <f>ROUND(I284*H284,2)</f>
        <v>0</v>
      </c>
      <c r="BL284" s="18" t="s">
        <v>111</v>
      </c>
      <c r="BM284" s="204" t="s">
        <v>341</v>
      </c>
    </row>
    <row r="285" spans="1:65" s="13" customFormat="1" ht="11.25">
      <c r="B285" s="206"/>
      <c r="C285" s="207"/>
      <c r="D285" s="208" t="s">
        <v>169</v>
      </c>
      <c r="E285" s="209" t="s">
        <v>1</v>
      </c>
      <c r="F285" s="210" t="s">
        <v>220</v>
      </c>
      <c r="G285" s="207"/>
      <c r="H285" s="209" t="s">
        <v>1</v>
      </c>
      <c r="I285" s="211"/>
      <c r="J285" s="207"/>
      <c r="K285" s="207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169</v>
      </c>
      <c r="AU285" s="216" t="s">
        <v>85</v>
      </c>
      <c r="AV285" s="13" t="s">
        <v>83</v>
      </c>
      <c r="AW285" s="13" t="s">
        <v>32</v>
      </c>
      <c r="AX285" s="13" t="s">
        <v>76</v>
      </c>
      <c r="AY285" s="216" t="s">
        <v>163</v>
      </c>
    </row>
    <row r="286" spans="1:65" s="14" customFormat="1" ht="11.25">
      <c r="B286" s="217"/>
      <c r="C286" s="218"/>
      <c r="D286" s="208" t="s">
        <v>169</v>
      </c>
      <c r="E286" s="219" t="s">
        <v>1</v>
      </c>
      <c r="F286" s="220" t="s">
        <v>171</v>
      </c>
      <c r="G286" s="218"/>
      <c r="H286" s="221">
        <v>35.145000000000003</v>
      </c>
      <c r="I286" s="222"/>
      <c r="J286" s="218"/>
      <c r="K286" s="218"/>
      <c r="L286" s="223"/>
      <c r="M286" s="229"/>
      <c r="N286" s="230"/>
      <c r="O286" s="230"/>
      <c r="P286" s="230"/>
      <c r="Q286" s="230"/>
      <c r="R286" s="230"/>
      <c r="S286" s="230"/>
      <c r="T286" s="231"/>
      <c r="AT286" s="227" t="s">
        <v>169</v>
      </c>
      <c r="AU286" s="227" t="s">
        <v>85</v>
      </c>
      <c r="AV286" s="14" t="s">
        <v>85</v>
      </c>
      <c r="AW286" s="14" t="s">
        <v>32</v>
      </c>
      <c r="AX286" s="14" t="s">
        <v>76</v>
      </c>
      <c r="AY286" s="227" t="s">
        <v>163</v>
      </c>
    </row>
    <row r="287" spans="1:65" s="13" customFormat="1" ht="11.25">
      <c r="B287" s="206"/>
      <c r="C287" s="207"/>
      <c r="D287" s="208" t="s">
        <v>169</v>
      </c>
      <c r="E287" s="209" t="s">
        <v>1</v>
      </c>
      <c r="F287" s="210" t="s">
        <v>806</v>
      </c>
      <c r="G287" s="207"/>
      <c r="H287" s="209" t="s">
        <v>1</v>
      </c>
      <c r="I287" s="211"/>
      <c r="J287" s="207"/>
      <c r="K287" s="207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169</v>
      </c>
      <c r="AU287" s="216" t="s">
        <v>85</v>
      </c>
      <c r="AV287" s="13" t="s">
        <v>83</v>
      </c>
      <c r="AW287" s="13" t="s">
        <v>32</v>
      </c>
      <c r="AX287" s="13" t="s">
        <v>76</v>
      </c>
      <c r="AY287" s="216" t="s">
        <v>163</v>
      </c>
    </row>
    <row r="288" spans="1:65" s="14" customFormat="1" ht="11.25">
      <c r="B288" s="217"/>
      <c r="C288" s="218"/>
      <c r="D288" s="208" t="s">
        <v>169</v>
      </c>
      <c r="E288" s="219" t="s">
        <v>1</v>
      </c>
      <c r="F288" s="220" t="s">
        <v>807</v>
      </c>
      <c r="G288" s="218"/>
      <c r="H288" s="221">
        <v>13.632</v>
      </c>
      <c r="I288" s="222"/>
      <c r="J288" s="218"/>
      <c r="K288" s="218"/>
      <c r="L288" s="223"/>
      <c r="M288" s="229"/>
      <c r="N288" s="230"/>
      <c r="O288" s="230"/>
      <c r="P288" s="230"/>
      <c r="Q288" s="230"/>
      <c r="R288" s="230"/>
      <c r="S288" s="230"/>
      <c r="T288" s="231"/>
      <c r="AT288" s="227" t="s">
        <v>169</v>
      </c>
      <c r="AU288" s="227" t="s">
        <v>85</v>
      </c>
      <c r="AV288" s="14" t="s">
        <v>85</v>
      </c>
      <c r="AW288" s="14" t="s">
        <v>32</v>
      </c>
      <c r="AX288" s="14" t="s">
        <v>76</v>
      </c>
      <c r="AY288" s="227" t="s">
        <v>163</v>
      </c>
    </row>
    <row r="289" spans="1:65" s="15" customFormat="1" ht="11.25">
      <c r="B289" s="232"/>
      <c r="C289" s="233"/>
      <c r="D289" s="208" t="s">
        <v>169</v>
      </c>
      <c r="E289" s="234" t="s">
        <v>1</v>
      </c>
      <c r="F289" s="235" t="s">
        <v>196</v>
      </c>
      <c r="G289" s="233"/>
      <c r="H289" s="236">
        <v>48.777000000000001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AT289" s="242" t="s">
        <v>169</v>
      </c>
      <c r="AU289" s="242" t="s">
        <v>85</v>
      </c>
      <c r="AV289" s="15" t="s">
        <v>111</v>
      </c>
      <c r="AW289" s="15" t="s">
        <v>32</v>
      </c>
      <c r="AX289" s="15" t="s">
        <v>83</v>
      </c>
      <c r="AY289" s="242" t="s">
        <v>163</v>
      </c>
    </row>
    <row r="290" spans="1:65" s="2" customFormat="1" ht="21.75" customHeight="1">
      <c r="A290" s="35"/>
      <c r="B290" s="36"/>
      <c r="C290" s="193" t="s">
        <v>406</v>
      </c>
      <c r="D290" s="193" t="s">
        <v>165</v>
      </c>
      <c r="E290" s="194" t="s">
        <v>343</v>
      </c>
      <c r="F290" s="195" t="s">
        <v>344</v>
      </c>
      <c r="G290" s="196" t="s">
        <v>345</v>
      </c>
      <c r="H290" s="197">
        <v>17</v>
      </c>
      <c r="I290" s="198"/>
      <c r="J290" s="199">
        <f>ROUND(I290*H290,2)</f>
        <v>0</v>
      </c>
      <c r="K290" s="195" t="s">
        <v>212</v>
      </c>
      <c r="L290" s="40"/>
      <c r="M290" s="200" t="s">
        <v>1</v>
      </c>
      <c r="N290" s="201" t="s">
        <v>43</v>
      </c>
      <c r="O290" s="73"/>
      <c r="P290" s="202">
        <f>O290*H290</f>
        <v>0</v>
      </c>
      <c r="Q290" s="202">
        <v>0.22394</v>
      </c>
      <c r="R290" s="202">
        <f>Q290*H290</f>
        <v>3.8069799999999998</v>
      </c>
      <c r="S290" s="202">
        <v>0</v>
      </c>
      <c r="T290" s="20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4" t="s">
        <v>111</v>
      </c>
      <c r="AT290" s="204" t="s">
        <v>165</v>
      </c>
      <c r="AU290" s="204" t="s">
        <v>85</v>
      </c>
      <c r="AY290" s="18" t="s">
        <v>163</v>
      </c>
      <c r="BE290" s="205">
        <f>IF(N290="základní",J290,0)</f>
        <v>0</v>
      </c>
      <c r="BF290" s="205">
        <f>IF(N290="snížená",J290,0)</f>
        <v>0</v>
      </c>
      <c r="BG290" s="205">
        <f>IF(N290="zákl. přenesená",J290,0)</f>
        <v>0</v>
      </c>
      <c r="BH290" s="205">
        <f>IF(N290="sníž. přenesená",J290,0)</f>
        <v>0</v>
      </c>
      <c r="BI290" s="205">
        <f>IF(N290="nulová",J290,0)</f>
        <v>0</v>
      </c>
      <c r="BJ290" s="18" t="s">
        <v>111</v>
      </c>
      <c r="BK290" s="205">
        <f>ROUND(I290*H290,2)</f>
        <v>0</v>
      </c>
      <c r="BL290" s="18" t="s">
        <v>111</v>
      </c>
      <c r="BM290" s="204" t="s">
        <v>346</v>
      </c>
    </row>
    <row r="291" spans="1:65" s="13" customFormat="1" ht="22.5">
      <c r="B291" s="206"/>
      <c r="C291" s="207"/>
      <c r="D291" s="208" t="s">
        <v>169</v>
      </c>
      <c r="E291" s="209" t="s">
        <v>1</v>
      </c>
      <c r="F291" s="210" t="s">
        <v>347</v>
      </c>
      <c r="G291" s="207"/>
      <c r="H291" s="209" t="s">
        <v>1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169</v>
      </c>
      <c r="AU291" s="216" t="s">
        <v>85</v>
      </c>
      <c r="AV291" s="13" t="s">
        <v>83</v>
      </c>
      <c r="AW291" s="13" t="s">
        <v>32</v>
      </c>
      <c r="AX291" s="13" t="s">
        <v>76</v>
      </c>
      <c r="AY291" s="216" t="s">
        <v>163</v>
      </c>
    </row>
    <row r="292" spans="1:65" s="14" customFormat="1" ht="11.25">
      <c r="B292" s="217"/>
      <c r="C292" s="218"/>
      <c r="D292" s="208" t="s">
        <v>169</v>
      </c>
      <c r="E292" s="219" t="s">
        <v>1</v>
      </c>
      <c r="F292" s="220" t="s">
        <v>808</v>
      </c>
      <c r="G292" s="218"/>
      <c r="H292" s="221">
        <v>17</v>
      </c>
      <c r="I292" s="222"/>
      <c r="J292" s="218"/>
      <c r="K292" s="218"/>
      <c r="L292" s="223"/>
      <c r="M292" s="229"/>
      <c r="N292" s="230"/>
      <c r="O292" s="230"/>
      <c r="P292" s="230"/>
      <c r="Q292" s="230"/>
      <c r="R292" s="230"/>
      <c r="S292" s="230"/>
      <c r="T292" s="231"/>
      <c r="AT292" s="227" t="s">
        <v>169</v>
      </c>
      <c r="AU292" s="227" t="s">
        <v>85</v>
      </c>
      <c r="AV292" s="14" t="s">
        <v>85</v>
      </c>
      <c r="AW292" s="14" t="s">
        <v>32</v>
      </c>
      <c r="AX292" s="14" t="s">
        <v>83</v>
      </c>
      <c r="AY292" s="227" t="s">
        <v>163</v>
      </c>
    </row>
    <row r="293" spans="1:65" s="2" customFormat="1" ht="24.2" customHeight="1">
      <c r="A293" s="35"/>
      <c r="B293" s="36"/>
      <c r="C293" s="254" t="s">
        <v>411</v>
      </c>
      <c r="D293" s="254" t="s">
        <v>311</v>
      </c>
      <c r="E293" s="255" t="s">
        <v>809</v>
      </c>
      <c r="F293" s="256" t="s">
        <v>810</v>
      </c>
      <c r="G293" s="257" t="s">
        <v>345</v>
      </c>
      <c r="H293" s="258">
        <v>1.01</v>
      </c>
      <c r="I293" s="259"/>
      <c r="J293" s="260">
        <f>ROUND(I293*H293,2)</f>
        <v>0</v>
      </c>
      <c r="K293" s="256" t="s">
        <v>212</v>
      </c>
      <c r="L293" s="261"/>
      <c r="M293" s="262" t="s">
        <v>1</v>
      </c>
      <c r="N293" s="263" t="s">
        <v>43</v>
      </c>
      <c r="O293" s="73"/>
      <c r="P293" s="202">
        <f>O293*H293</f>
        <v>0</v>
      </c>
      <c r="Q293" s="202">
        <v>2.1000000000000001E-2</v>
      </c>
      <c r="R293" s="202">
        <f>Q293*H293</f>
        <v>2.1210000000000003E-2</v>
      </c>
      <c r="S293" s="202">
        <v>0</v>
      </c>
      <c r="T293" s="20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4" t="s">
        <v>253</v>
      </c>
      <c r="AT293" s="204" t="s">
        <v>311</v>
      </c>
      <c r="AU293" s="204" t="s">
        <v>85</v>
      </c>
      <c r="AY293" s="18" t="s">
        <v>163</v>
      </c>
      <c r="BE293" s="205">
        <f>IF(N293="základní",J293,0)</f>
        <v>0</v>
      </c>
      <c r="BF293" s="205">
        <f>IF(N293="snížená",J293,0)</f>
        <v>0</v>
      </c>
      <c r="BG293" s="205">
        <f>IF(N293="zákl. přenesená",J293,0)</f>
        <v>0</v>
      </c>
      <c r="BH293" s="205">
        <f>IF(N293="sníž. přenesená",J293,0)</f>
        <v>0</v>
      </c>
      <c r="BI293" s="205">
        <f>IF(N293="nulová",J293,0)</f>
        <v>0</v>
      </c>
      <c r="BJ293" s="18" t="s">
        <v>111</v>
      </c>
      <c r="BK293" s="205">
        <f>ROUND(I293*H293,2)</f>
        <v>0</v>
      </c>
      <c r="BL293" s="18" t="s">
        <v>111</v>
      </c>
      <c r="BM293" s="204" t="s">
        <v>811</v>
      </c>
    </row>
    <row r="294" spans="1:65" s="13" customFormat="1" ht="22.5">
      <c r="B294" s="206"/>
      <c r="C294" s="207"/>
      <c r="D294" s="208" t="s">
        <v>169</v>
      </c>
      <c r="E294" s="209" t="s">
        <v>1</v>
      </c>
      <c r="F294" s="210" t="s">
        <v>347</v>
      </c>
      <c r="G294" s="207"/>
      <c r="H294" s="209" t="s">
        <v>1</v>
      </c>
      <c r="I294" s="211"/>
      <c r="J294" s="207"/>
      <c r="K294" s="207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169</v>
      </c>
      <c r="AU294" s="216" t="s">
        <v>85</v>
      </c>
      <c r="AV294" s="13" t="s">
        <v>83</v>
      </c>
      <c r="AW294" s="13" t="s">
        <v>32</v>
      </c>
      <c r="AX294" s="13" t="s">
        <v>76</v>
      </c>
      <c r="AY294" s="216" t="s">
        <v>163</v>
      </c>
    </row>
    <row r="295" spans="1:65" s="14" customFormat="1" ht="11.25">
      <c r="B295" s="217"/>
      <c r="C295" s="218"/>
      <c r="D295" s="208" t="s">
        <v>169</v>
      </c>
      <c r="E295" s="219" t="s">
        <v>1</v>
      </c>
      <c r="F295" s="220" t="s">
        <v>358</v>
      </c>
      <c r="G295" s="218"/>
      <c r="H295" s="221">
        <v>1.01</v>
      </c>
      <c r="I295" s="222"/>
      <c r="J295" s="218"/>
      <c r="K295" s="218"/>
      <c r="L295" s="223"/>
      <c r="M295" s="229"/>
      <c r="N295" s="230"/>
      <c r="O295" s="230"/>
      <c r="P295" s="230"/>
      <c r="Q295" s="230"/>
      <c r="R295" s="230"/>
      <c r="S295" s="230"/>
      <c r="T295" s="231"/>
      <c r="AT295" s="227" t="s">
        <v>169</v>
      </c>
      <c r="AU295" s="227" t="s">
        <v>85</v>
      </c>
      <c r="AV295" s="14" t="s">
        <v>85</v>
      </c>
      <c r="AW295" s="14" t="s">
        <v>32</v>
      </c>
      <c r="AX295" s="14" t="s">
        <v>83</v>
      </c>
      <c r="AY295" s="227" t="s">
        <v>163</v>
      </c>
    </row>
    <row r="296" spans="1:65" s="2" customFormat="1" ht="24.2" customHeight="1">
      <c r="A296" s="35"/>
      <c r="B296" s="36"/>
      <c r="C296" s="254" t="s">
        <v>416</v>
      </c>
      <c r="D296" s="254" t="s">
        <v>311</v>
      </c>
      <c r="E296" s="255" t="s">
        <v>350</v>
      </c>
      <c r="F296" s="256" t="s">
        <v>351</v>
      </c>
      <c r="G296" s="257" t="s">
        <v>345</v>
      </c>
      <c r="H296" s="258">
        <v>3.03</v>
      </c>
      <c r="I296" s="259"/>
      <c r="J296" s="260">
        <f>ROUND(I296*H296,2)</f>
        <v>0</v>
      </c>
      <c r="K296" s="256" t="s">
        <v>212</v>
      </c>
      <c r="L296" s="261"/>
      <c r="M296" s="262" t="s">
        <v>1</v>
      </c>
      <c r="N296" s="263" t="s">
        <v>43</v>
      </c>
      <c r="O296" s="73"/>
      <c r="P296" s="202">
        <f>O296*H296</f>
        <v>0</v>
      </c>
      <c r="Q296" s="202">
        <v>3.2000000000000001E-2</v>
      </c>
      <c r="R296" s="202">
        <f>Q296*H296</f>
        <v>9.6959999999999991E-2</v>
      </c>
      <c r="S296" s="202">
        <v>0</v>
      </c>
      <c r="T296" s="203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4" t="s">
        <v>253</v>
      </c>
      <c r="AT296" s="204" t="s">
        <v>311</v>
      </c>
      <c r="AU296" s="204" t="s">
        <v>85</v>
      </c>
      <c r="AY296" s="18" t="s">
        <v>163</v>
      </c>
      <c r="BE296" s="205">
        <f>IF(N296="základní",J296,0)</f>
        <v>0</v>
      </c>
      <c r="BF296" s="205">
        <f>IF(N296="snížená",J296,0)</f>
        <v>0</v>
      </c>
      <c r="BG296" s="205">
        <f>IF(N296="zákl. přenesená",J296,0)</f>
        <v>0</v>
      </c>
      <c r="BH296" s="205">
        <f>IF(N296="sníž. přenesená",J296,0)</f>
        <v>0</v>
      </c>
      <c r="BI296" s="205">
        <f>IF(N296="nulová",J296,0)</f>
        <v>0</v>
      </c>
      <c r="BJ296" s="18" t="s">
        <v>111</v>
      </c>
      <c r="BK296" s="205">
        <f>ROUND(I296*H296,2)</f>
        <v>0</v>
      </c>
      <c r="BL296" s="18" t="s">
        <v>111</v>
      </c>
      <c r="BM296" s="204" t="s">
        <v>352</v>
      </c>
    </row>
    <row r="297" spans="1:65" s="13" customFormat="1" ht="22.5">
      <c r="B297" s="206"/>
      <c r="C297" s="207"/>
      <c r="D297" s="208" t="s">
        <v>169</v>
      </c>
      <c r="E297" s="209" t="s">
        <v>1</v>
      </c>
      <c r="F297" s="210" t="s">
        <v>347</v>
      </c>
      <c r="G297" s="207"/>
      <c r="H297" s="209" t="s">
        <v>1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169</v>
      </c>
      <c r="AU297" s="216" t="s">
        <v>85</v>
      </c>
      <c r="AV297" s="13" t="s">
        <v>83</v>
      </c>
      <c r="AW297" s="13" t="s">
        <v>32</v>
      </c>
      <c r="AX297" s="13" t="s">
        <v>76</v>
      </c>
      <c r="AY297" s="216" t="s">
        <v>163</v>
      </c>
    </row>
    <row r="298" spans="1:65" s="14" customFormat="1" ht="11.25">
      <c r="B298" s="217"/>
      <c r="C298" s="218"/>
      <c r="D298" s="208" t="s">
        <v>169</v>
      </c>
      <c r="E298" s="219" t="s">
        <v>1</v>
      </c>
      <c r="F298" s="220" t="s">
        <v>363</v>
      </c>
      <c r="G298" s="218"/>
      <c r="H298" s="221">
        <v>3.03</v>
      </c>
      <c r="I298" s="222"/>
      <c r="J298" s="218"/>
      <c r="K298" s="218"/>
      <c r="L298" s="223"/>
      <c r="M298" s="229"/>
      <c r="N298" s="230"/>
      <c r="O298" s="230"/>
      <c r="P298" s="230"/>
      <c r="Q298" s="230"/>
      <c r="R298" s="230"/>
      <c r="S298" s="230"/>
      <c r="T298" s="231"/>
      <c r="AT298" s="227" t="s">
        <v>169</v>
      </c>
      <c r="AU298" s="227" t="s">
        <v>85</v>
      </c>
      <c r="AV298" s="14" t="s">
        <v>85</v>
      </c>
      <c r="AW298" s="14" t="s">
        <v>32</v>
      </c>
      <c r="AX298" s="14" t="s">
        <v>83</v>
      </c>
      <c r="AY298" s="227" t="s">
        <v>163</v>
      </c>
    </row>
    <row r="299" spans="1:65" s="2" customFormat="1" ht="24.2" customHeight="1">
      <c r="A299" s="35"/>
      <c r="B299" s="36"/>
      <c r="C299" s="254" t="s">
        <v>421</v>
      </c>
      <c r="D299" s="254" t="s">
        <v>311</v>
      </c>
      <c r="E299" s="255" t="s">
        <v>355</v>
      </c>
      <c r="F299" s="256" t="s">
        <v>356</v>
      </c>
      <c r="G299" s="257" t="s">
        <v>345</v>
      </c>
      <c r="H299" s="258">
        <v>4.04</v>
      </c>
      <c r="I299" s="259"/>
      <c r="J299" s="260">
        <f>ROUND(I299*H299,2)</f>
        <v>0</v>
      </c>
      <c r="K299" s="256" t="s">
        <v>212</v>
      </c>
      <c r="L299" s="261"/>
      <c r="M299" s="262" t="s">
        <v>1</v>
      </c>
      <c r="N299" s="263" t="s">
        <v>43</v>
      </c>
      <c r="O299" s="73"/>
      <c r="P299" s="202">
        <f>O299*H299</f>
        <v>0</v>
      </c>
      <c r="Q299" s="202">
        <v>4.1000000000000002E-2</v>
      </c>
      <c r="R299" s="202">
        <f>Q299*H299</f>
        <v>0.16564000000000001</v>
      </c>
      <c r="S299" s="202">
        <v>0</v>
      </c>
      <c r="T299" s="203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4" t="s">
        <v>253</v>
      </c>
      <c r="AT299" s="204" t="s">
        <v>311</v>
      </c>
      <c r="AU299" s="204" t="s">
        <v>85</v>
      </c>
      <c r="AY299" s="18" t="s">
        <v>163</v>
      </c>
      <c r="BE299" s="205">
        <f>IF(N299="základní",J299,0)</f>
        <v>0</v>
      </c>
      <c r="BF299" s="205">
        <f>IF(N299="snížená",J299,0)</f>
        <v>0</v>
      </c>
      <c r="BG299" s="205">
        <f>IF(N299="zákl. přenesená",J299,0)</f>
        <v>0</v>
      </c>
      <c r="BH299" s="205">
        <f>IF(N299="sníž. přenesená",J299,0)</f>
        <v>0</v>
      </c>
      <c r="BI299" s="205">
        <f>IF(N299="nulová",J299,0)</f>
        <v>0</v>
      </c>
      <c r="BJ299" s="18" t="s">
        <v>111</v>
      </c>
      <c r="BK299" s="205">
        <f>ROUND(I299*H299,2)</f>
        <v>0</v>
      </c>
      <c r="BL299" s="18" t="s">
        <v>111</v>
      </c>
      <c r="BM299" s="204" t="s">
        <v>357</v>
      </c>
    </row>
    <row r="300" spans="1:65" s="13" customFormat="1" ht="22.5">
      <c r="B300" s="206"/>
      <c r="C300" s="207"/>
      <c r="D300" s="208" t="s">
        <v>169</v>
      </c>
      <c r="E300" s="209" t="s">
        <v>1</v>
      </c>
      <c r="F300" s="210" t="s">
        <v>347</v>
      </c>
      <c r="G300" s="207"/>
      <c r="H300" s="209" t="s">
        <v>1</v>
      </c>
      <c r="I300" s="211"/>
      <c r="J300" s="207"/>
      <c r="K300" s="207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169</v>
      </c>
      <c r="AU300" s="216" t="s">
        <v>85</v>
      </c>
      <c r="AV300" s="13" t="s">
        <v>83</v>
      </c>
      <c r="AW300" s="13" t="s">
        <v>32</v>
      </c>
      <c r="AX300" s="13" t="s">
        <v>76</v>
      </c>
      <c r="AY300" s="216" t="s">
        <v>163</v>
      </c>
    </row>
    <row r="301" spans="1:65" s="14" customFormat="1" ht="11.25">
      <c r="B301" s="217"/>
      <c r="C301" s="218"/>
      <c r="D301" s="208" t="s">
        <v>169</v>
      </c>
      <c r="E301" s="219" t="s">
        <v>1</v>
      </c>
      <c r="F301" s="220" t="s">
        <v>368</v>
      </c>
      <c r="G301" s="218"/>
      <c r="H301" s="221">
        <v>4.04</v>
      </c>
      <c r="I301" s="222"/>
      <c r="J301" s="218"/>
      <c r="K301" s="218"/>
      <c r="L301" s="223"/>
      <c r="M301" s="229"/>
      <c r="N301" s="230"/>
      <c r="O301" s="230"/>
      <c r="P301" s="230"/>
      <c r="Q301" s="230"/>
      <c r="R301" s="230"/>
      <c r="S301" s="230"/>
      <c r="T301" s="231"/>
      <c r="AT301" s="227" t="s">
        <v>169</v>
      </c>
      <c r="AU301" s="227" t="s">
        <v>85</v>
      </c>
      <c r="AV301" s="14" t="s">
        <v>85</v>
      </c>
      <c r="AW301" s="14" t="s">
        <v>32</v>
      </c>
      <c r="AX301" s="14" t="s">
        <v>83</v>
      </c>
      <c r="AY301" s="227" t="s">
        <v>163</v>
      </c>
    </row>
    <row r="302" spans="1:65" s="2" customFormat="1" ht="24.2" customHeight="1">
      <c r="A302" s="35"/>
      <c r="B302" s="36"/>
      <c r="C302" s="254" t="s">
        <v>425</v>
      </c>
      <c r="D302" s="254" t="s">
        <v>311</v>
      </c>
      <c r="E302" s="255" t="s">
        <v>360</v>
      </c>
      <c r="F302" s="256" t="s">
        <v>361</v>
      </c>
      <c r="G302" s="257" t="s">
        <v>345</v>
      </c>
      <c r="H302" s="258">
        <v>6.06</v>
      </c>
      <c r="I302" s="259"/>
      <c r="J302" s="260">
        <f>ROUND(I302*H302,2)</f>
        <v>0</v>
      </c>
      <c r="K302" s="256" t="s">
        <v>212</v>
      </c>
      <c r="L302" s="261"/>
      <c r="M302" s="262" t="s">
        <v>1</v>
      </c>
      <c r="N302" s="263" t="s">
        <v>43</v>
      </c>
      <c r="O302" s="73"/>
      <c r="P302" s="202">
        <f>O302*H302</f>
        <v>0</v>
      </c>
      <c r="Q302" s="202">
        <v>5.2999999999999999E-2</v>
      </c>
      <c r="R302" s="202">
        <f>Q302*H302</f>
        <v>0.32117999999999997</v>
      </c>
      <c r="S302" s="202">
        <v>0</v>
      </c>
      <c r="T302" s="20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4" t="s">
        <v>253</v>
      </c>
      <c r="AT302" s="204" t="s">
        <v>311</v>
      </c>
      <c r="AU302" s="204" t="s">
        <v>85</v>
      </c>
      <c r="AY302" s="18" t="s">
        <v>163</v>
      </c>
      <c r="BE302" s="205">
        <f>IF(N302="základní",J302,0)</f>
        <v>0</v>
      </c>
      <c r="BF302" s="205">
        <f>IF(N302="snížená",J302,0)</f>
        <v>0</v>
      </c>
      <c r="BG302" s="205">
        <f>IF(N302="zákl. přenesená",J302,0)</f>
        <v>0</v>
      </c>
      <c r="BH302" s="205">
        <f>IF(N302="sníž. přenesená",J302,0)</f>
        <v>0</v>
      </c>
      <c r="BI302" s="205">
        <f>IF(N302="nulová",J302,0)</f>
        <v>0</v>
      </c>
      <c r="BJ302" s="18" t="s">
        <v>111</v>
      </c>
      <c r="BK302" s="205">
        <f>ROUND(I302*H302,2)</f>
        <v>0</v>
      </c>
      <c r="BL302" s="18" t="s">
        <v>111</v>
      </c>
      <c r="BM302" s="204" t="s">
        <v>362</v>
      </c>
    </row>
    <row r="303" spans="1:65" s="13" customFormat="1" ht="22.5">
      <c r="B303" s="206"/>
      <c r="C303" s="207"/>
      <c r="D303" s="208" t="s">
        <v>169</v>
      </c>
      <c r="E303" s="209" t="s">
        <v>1</v>
      </c>
      <c r="F303" s="210" t="s">
        <v>347</v>
      </c>
      <c r="G303" s="207"/>
      <c r="H303" s="209" t="s">
        <v>1</v>
      </c>
      <c r="I303" s="211"/>
      <c r="J303" s="207"/>
      <c r="K303" s="207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169</v>
      </c>
      <c r="AU303" s="216" t="s">
        <v>85</v>
      </c>
      <c r="AV303" s="13" t="s">
        <v>83</v>
      </c>
      <c r="AW303" s="13" t="s">
        <v>32</v>
      </c>
      <c r="AX303" s="13" t="s">
        <v>76</v>
      </c>
      <c r="AY303" s="216" t="s">
        <v>163</v>
      </c>
    </row>
    <row r="304" spans="1:65" s="14" customFormat="1" ht="11.25">
      <c r="B304" s="217"/>
      <c r="C304" s="218"/>
      <c r="D304" s="208" t="s">
        <v>169</v>
      </c>
      <c r="E304" s="219" t="s">
        <v>1</v>
      </c>
      <c r="F304" s="220" t="s">
        <v>812</v>
      </c>
      <c r="G304" s="218"/>
      <c r="H304" s="221">
        <v>6.06</v>
      </c>
      <c r="I304" s="222"/>
      <c r="J304" s="218"/>
      <c r="K304" s="218"/>
      <c r="L304" s="223"/>
      <c r="M304" s="229"/>
      <c r="N304" s="230"/>
      <c r="O304" s="230"/>
      <c r="P304" s="230"/>
      <c r="Q304" s="230"/>
      <c r="R304" s="230"/>
      <c r="S304" s="230"/>
      <c r="T304" s="231"/>
      <c r="AT304" s="227" t="s">
        <v>169</v>
      </c>
      <c r="AU304" s="227" t="s">
        <v>85</v>
      </c>
      <c r="AV304" s="14" t="s">
        <v>85</v>
      </c>
      <c r="AW304" s="14" t="s">
        <v>32</v>
      </c>
      <c r="AX304" s="14" t="s">
        <v>83</v>
      </c>
      <c r="AY304" s="227" t="s">
        <v>163</v>
      </c>
    </row>
    <row r="305" spans="1:65" s="2" customFormat="1" ht="24.2" customHeight="1">
      <c r="A305" s="35"/>
      <c r="B305" s="36"/>
      <c r="C305" s="254" t="s">
        <v>430</v>
      </c>
      <c r="D305" s="254" t="s">
        <v>311</v>
      </c>
      <c r="E305" s="255" t="s">
        <v>365</v>
      </c>
      <c r="F305" s="256" t="s">
        <v>366</v>
      </c>
      <c r="G305" s="257" t="s">
        <v>345</v>
      </c>
      <c r="H305" s="258">
        <v>3.03</v>
      </c>
      <c r="I305" s="259"/>
      <c r="J305" s="260">
        <f>ROUND(I305*H305,2)</f>
        <v>0</v>
      </c>
      <c r="K305" s="256" t="s">
        <v>212</v>
      </c>
      <c r="L305" s="261"/>
      <c r="M305" s="262" t="s">
        <v>1</v>
      </c>
      <c r="N305" s="263" t="s">
        <v>43</v>
      </c>
      <c r="O305" s="73"/>
      <c r="P305" s="202">
        <f>O305*H305</f>
        <v>0</v>
      </c>
      <c r="Q305" s="202">
        <v>8.1000000000000003E-2</v>
      </c>
      <c r="R305" s="202">
        <f>Q305*H305</f>
        <v>0.24542999999999998</v>
      </c>
      <c r="S305" s="202">
        <v>0</v>
      </c>
      <c r="T305" s="20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4" t="s">
        <v>253</v>
      </c>
      <c r="AT305" s="204" t="s">
        <v>311</v>
      </c>
      <c r="AU305" s="204" t="s">
        <v>85</v>
      </c>
      <c r="AY305" s="18" t="s">
        <v>163</v>
      </c>
      <c r="BE305" s="205">
        <f>IF(N305="základní",J305,0)</f>
        <v>0</v>
      </c>
      <c r="BF305" s="205">
        <f>IF(N305="snížená",J305,0)</f>
        <v>0</v>
      </c>
      <c r="BG305" s="205">
        <f>IF(N305="zákl. přenesená",J305,0)</f>
        <v>0</v>
      </c>
      <c r="BH305" s="205">
        <f>IF(N305="sníž. přenesená",J305,0)</f>
        <v>0</v>
      </c>
      <c r="BI305" s="205">
        <f>IF(N305="nulová",J305,0)</f>
        <v>0</v>
      </c>
      <c r="BJ305" s="18" t="s">
        <v>111</v>
      </c>
      <c r="BK305" s="205">
        <f>ROUND(I305*H305,2)</f>
        <v>0</v>
      </c>
      <c r="BL305" s="18" t="s">
        <v>111</v>
      </c>
      <c r="BM305" s="204" t="s">
        <v>367</v>
      </c>
    </row>
    <row r="306" spans="1:65" s="13" customFormat="1" ht="22.5">
      <c r="B306" s="206"/>
      <c r="C306" s="207"/>
      <c r="D306" s="208" t="s">
        <v>169</v>
      </c>
      <c r="E306" s="209" t="s">
        <v>1</v>
      </c>
      <c r="F306" s="210" t="s">
        <v>347</v>
      </c>
      <c r="G306" s="207"/>
      <c r="H306" s="209" t="s">
        <v>1</v>
      </c>
      <c r="I306" s="211"/>
      <c r="J306" s="207"/>
      <c r="K306" s="207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169</v>
      </c>
      <c r="AU306" s="216" t="s">
        <v>85</v>
      </c>
      <c r="AV306" s="13" t="s">
        <v>83</v>
      </c>
      <c r="AW306" s="13" t="s">
        <v>32</v>
      </c>
      <c r="AX306" s="13" t="s">
        <v>76</v>
      </c>
      <c r="AY306" s="216" t="s">
        <v>163</v>
      </c>
    </row>
    <row r="307" spans="1:65" s="14" customFormat="1" ht="11.25">
      <c r="B307" s="217"/>
      <c r="C307" s="218"/>
      <c r="D307" s="208" t="s">
        <v>169</v>
      </c>
      <c r="E307" s="219" t="s">
        <v>1</v>
      </c>
      <c r="F307" s="220" t="s">
        <v>363</v>
      </c>
      <c r="G307" s="218"/>
      <c r="H307" s="221">
        <v>3.03</v>
      </c>
      <c r="I307" s="222"/>
      <c r="J307" s="218"/>
      <c r="K307" s="218"/>
      <c r="L307" s="223"/>
      <c r="M307" s="229"/>
      <c r="N307" s="230"/>
      <c r="O307" s="230"/>
      <c r="P307" s="230"/>
      <c r="Q307" s="230"/>
      <c r="R307" s="230"/>
      <c r="S307" s="230"/>
      <c r="T307" s="231"/>
      <c r="AT307" s="227" t="s">
        <v>169</v>
      </c>
      <c r="AU307" s="227" t="s">
        <v>85</v>
      </c>
      <c r="AV307" s="14" t="s">
        <v>85</v>
      </c>
      <c r="AW307" s="14" t="s">
        <v>32</v>
      </c>
      <c r="AX307" s="14" t="s">
        <v>83</v>
      </c>
      <c r="AY307" s="227" t="s">
        <v>163</v>
      </c>
    </row>
    <row r="308" spans="1:65" s="2" customFormat="1" ht="24.2" customHeight="1">
      <c r="A308" s="35"/>
      <c r="B308" s="36"/>
      <c r="C308" s="193" t="s">
        <v>183</v>
      </c>
      <c r="D308" s="193" t="s">
        <v>165</v>
      </c>
      <c r="E308" s="194" t="s">
        <v>370</v>
      </c>
      <c r="F308" s="195" t="s">
        <v>371</v>
      </c>
      <c r="G308" s="196" t="s">
        <v>229</v>
      </c>
      <c r="H308" s="197">
        <v>3.9E-2</v>
      </c>
      <c r="I308" s="198"/>
      <c r="J308" s="199">
        <f>ROUND(I308*H308,2)</f>
        <v>0</v>
      </c>
      <c r="K308" s="195" t="s">
        <v>212</v>
      </c>
      <c r="L308" s="40"/>
      <c r="M308" s="200" t="s">
        <v>1</v>
      </c>
      <c r="N308" s="201" t="s">
        <v>43</v>
      </c>
      <c r="O308" s="73"/>
      <c r="P308" s="202">
        <f>O308*H308</f>
        <v>0</v>
      </c>
      <c r="Q308" s="202">
        <v>2.5058699999999998</v>
      </c>
      <c r="R308" s="202">
        <f>Q308*H308</f>
        <v>9.7728929999999992E-2</v>
      </c>
      <c r="S308" s="202">
        <v>0</v>
      </c>
      <c r="T308" s="20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4" t="s">
        <v>111</v>
      </c>
      <c r="AT308" s="204" t="s">
        <v>165</v>
      </c>
      <c r="AU308" s="204" t="s">
        <v>85</v>
      </c>
      <c r="AY308" s="18" t="s">
        <v>163</v>
      </c>
      <c r="BE308" s="205">
        <f>IF(N308="základní",J308,0)</f>
        <v>0</v>
      </c>
      <c r="BF308" s="205">
        <f>IF(N308="snížená",J308,0)</f>
        <v>0</v>
      </c>
      <c r="BG308" s="205">
        <f>IF(N308="zákl. přenesená",J308,0)</f>
        <v>0</v>
      </c>
      <c r="BH308" s="205">
        <f>IF(N308="sníž. přenesená",J308,0)</f>
        <v>0</v>
      </c>
      <c r="BI308" s="205">
        <f>IF(N308="nulová",J308,0)</f>
        <v>0</v>
      </c>
      <c r="BJ308" s="18" t="s">
        <v>111</v>
      </c>
      <c r="BK308" s="205">
        <f>ROUND(I308*H308,2)</f>
        <v>0</v>
      </c>
      <c r="BL308" s="18" t="s">
        <v>111</v>
      </c>
      <c r="BM308" s="204" t="s">
        <v>813</v>
      </c>
    </row>
    <row r="309" spans="1:65" s="13" customFormat="1" ht="22.5">
      <c r="B309" s="206"/>
      <c r="C309" s="207"/>
      <c r="D309" s="208" t="s">
        <v>169</v>
      </c>
      <c r="E309" s="209" t="s">
        <v>1</v>
      </c>
      <c r="F309" s="210" t="s">
        <v>373</v>
      </c>
      <c r="G309" s="207"/>
      <c r="H309" s="209" t="s">
        <v>1</v>
      </c>
      <c r="I309" s="211"/>
      <c r="J309" s="207"/>
      <c r="K309" s="207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169</v>
      </c>
      <c r="AU309" s="216" t="s">
        <v>85</v>
      </c>
      <c r="AV309" s="13" t="s">
        <v>83</v>
      </c>
      <c r="AW309" s="13" t="s">
        <v>32</v>
      </c>
      <c r="AX309" s="13" t="s">
        <v>76</v>
      </c>
      <c r="AY309" s="216" t="s">
        <v>163</v>
      </c>
    </row>
    <row r="310" spans="1:65" s="14" customFormat="1" ht="11.25">
      <c r="B310" s="217"/>
      <c r="C310" s="218"/>
      <c r="D310" s="208" t="s">
        <v>169</v>
      </c>
      <c r="E310" s="219" t="s">
        <v>1</v>
      </c>
      <c r="F310" s="220" t="s">
        <v>814</v>
      </c>
      <c r="G310" s="218"/>
      <c r="H310" s="221">
        <v>3.9E-2</v>
      </c>
      <c r="I310" s="222"/>
      <c r="J310" s="218"/>
      <c r="K310" s="218"/>
      <c r="L310" s="223"/>
      <c r="M310" s="229"/>
      <c r="N310" s="230"/>
      <c r="O310" s="230"/>
      <c r="P310" s="230"/>
      <c r="Q310" s="230"/>
      <c r="R310" s="230"/>
      <c r="S310" s="230"/>
      <c r="T310" s="231"/>
      <c r="AT310" s="227" t="s">
        <v>169</v>
      </c>
      <c r="AU310" s="227" t="s">
        <v>85</v>
      </c>
      <c r="AV310" s="14" t="s">
        <v>85</v>
      </c>
      <c r="AW310" s="14" t="s">
        <v>32</v>
      </c>
      <c r="AX310" s="14" t="s">
        <v>83</v>
      </c>
      <c r="AY310" s="227" t="s">
        <v>163</v>
      </c>
    </row>
    <row r="311" spans="1:65" s="2" customFormat="1" ht="33" customHeight="1">
      <c r="A311" s="35"/>
      <c r="B311" s="36"/>
      <c r="C311" s="193" t="s">
        <v>438</v>
      </c>
      <c r="D311" s="193" t="s">
        <v>165</v>
      </c>
      <c r="E311" s="194" t="s">
        <v>815</v>
      </c>
      <c r="F311" s="195" t="s">
        <v>816</v>
      </c>
      <c r="G311" s="196" t="s">
        <v>229</v>
      </c>
      <c r="H311" s="197">
        <v>5.95</v>
      </c>
      <c r="I311" s="198"/>
      <c r="J311" s="199">
        <f>ROUND(I311*H311,2)</f>
        <v>0</v>
      </c>
      <c r="K311" s="195" t="s">
        <v>212</v>
      </c>
      <c r="L311" s="40"/>
      <c r="M311" s="200" t="s">
        <v>1</v>
      </c>
      <c r="N311" s="201" t="s">
        <v>43</v>
      </c>
      <c r="O311" s="73"/>
      <c r="P311" s="202">
        <f>O311*H311</f>
        <v>0</v>
      </c>
      <c r="Q311" s="202">
        <v>2.0327999999999999</v>
      </c>
      <c r="R311" s="202">
        <f>Q311*H311</f>
        <v>12.09516</v>
      </c>
      <c r="S311" s="202">
        <v>0</v>
      </c>
      <c r="T311" s="20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4" t="s">
        <v>111</v>
      </c>
      <c r="AT311" s="204" t="s">
        <v>165</v>
      </c>
      <c r="AU311" s="204" t="s">
        <v>85</v>
      </c>
      <c r="AY311" s="18" t="s">
        <v>163</v>
      </c>
      <c r="BE311" s="205">
        <f>IF(N311="základní",J311,0)</f>
        <v>0</v>
      </c>
      <c r="BF311" s="205">
        <f>IF(N311="snížená",J311,0)</f>
        <v>0</v>
      </c>
      <c r="BG311" s="205">
        <f>IF(N311="zákl. přenesená",J311,0)</f>
        <v>0</v>
      </c>
      <c r="BH311" s="205">
        <f>IF(N311="sníž. přenesená",J311,0)</f>
        <v>0</v>
      </c>
      <c r="BI311" s="205">
        <f>IF(N311="nulová",J311,0)</f>
        <v>0</v>
      </c>
      <c r="BJ311" s="18" t="s">
        <v>111</v>
      </c>
      <c r="BK311" s="205">
        <f>ROUND(I311*H311,2)</f>
        <v>0</v>
      </c>
      <c r="BL311" s="18" t="s">
        <v>111</v>
      </c>
      <c r="BM311" s="204" t="s">
        <v>817</v>
      </c>
    </row>
    <row r="312" spans="1:65" s="13" customFormat="1" ht="22.5">
      <c r="B312" s="206"/>
      <c r="C312" s="207"/>
      <c r="D312" s="208" t="s">
        <v>169</v>
      </c>
      <c r="E312" s="209" t="s">
        <v>1</v>
      </c>
      <c r="F312" s="210" t="s">
        <v>780</v>
      </c>
      <c r="G312" s="207"/>
      <c r="H312" s="209" t="s">
        <v>1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169</v>
      </c>
      <c r="AU312" s="216" t="s">
        <v>85</v>
      </c>
      <c r="AV312" s="13" t="s">
        <v>83</v>
      </c>
      <c r="AW312" s="13" t="s">
        <v>32</v>
      </c>
      <c r="AX312" s="13" t="s">
        <v>76</v>
      </c>
      <c r="AY312" s="216" t="s">
        <v>163</v>
      </c>
    </row>
    <row r="313" spans="1:65" s="14" customFormat="1" ht="11.25">
      <c r="B313" s="217"/>
      <c r="C313" s="218"/>
      <c r="D313" s="208" t="s">
        <v>169</v>
      </c>
      <c r="E313" s="219" t="s">
        <v>1</v>
      </c>
      <c r="F313" s="220" t="s">
        <v>818</v>
      </c>
      <c r="G313" s="218"/>
      <c r="H313" s="221">
        <v>5.95</v>
      </c>
      <c r="I313" s="222"/>
      <c r="J313" s="218"/>
      <c r="K313" s="218"/>
      <c r="L313" s="223"/>
      <c r="M313" s="229"/>
      <c r="N313" s="230"/>
      <c r="O313" s="230"/>
      <c r="P313" s="230"/>
      <c r="Q313" s="230"/>
      <c r="R313" s="230"/>
      <c r="S313" s="230"/>
      <c r="T313" s="231"/>
      <c r="AT313" s="227" t="s">
        <v>169</v>
      </c>
      <c r="AU313" s="227" t="s">
        <v>85</v>
      </c>
      <c r="AV313" s="14" t="s">
        <v>85</v>
      </c>
      <c r="AW313" s="14" t="s">
        <v>32</v>
      </c>
      <c r="AX313" s="14" t="s">
        <v>83</v>
      </c>
      <c r="AY313" s="227" t="s">
        <v>163</v>
      </c>
    </row>
    <row r="314" spans="1:65" s="2" customFormat="1" ht="24.2" customHeight="1">
      <c r="A314" s="35"/>
      <c r="B314" s="36"/>
      <c r="C314" s="193" t="s">
        <v>442</v>
      </c>
      <c r="D314" s="193" t="s">
        <v>165</v>
      </c>
      <c r="E314" s="194" t="s">
        <v>819</v>
      </c>
      <c r="F314" s="195" t="s">
        <v>820</v>
      </c>
      <c r="G314" s="196" t="s">
        <v>211</v>
      </c>
      <c r="H314" s="197">
        <v>29.75</v>
      </c>
      <c r="I314" s="198"/>
      <c r="J314" s="199">
        <f>ROUND(I314*H314,2)</f>
        <v>0</v>
      </c>
      <c r="K314" s="195" t="s">
        <v>212</v>
      </c>
      <c r="L314" s="40"/>
      <c r="M314" s="200" t="s">
        <v>1</v>
      </c>
      <c r="N314" s="201" t="s">
        <v>43</v>
      </c>
      <c r="O314" s="73"/>
      <c r="P314" s="202">
        <f>O314*H314</f>
        <v>0</v>
      </c>
      <c r="Q314" s="202">
        <v>0.48580000000000001</v>
      </c>
      <c r="R314" s="202">
        <f>Q314*H314</f>
        <v>14.45255</v>
      </c>
      <c r="S314" s="202">
        <v>0</v>
      </c>
      <c r="T314" s="203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4" t="s">
        <v>111</v>
      </c>
      <c r="AT314" s="204" t="s">
        <v>165</v>
      </c>
      <c r="AU314" s="204" t="s">
        <v>85</v>
      </c>
      <c r="AY314" s="18" t="s">
        <v>163</v>
      </c>
      <c r="BE314" s="205">
        <f>IF(N314="základní",J314,0)</f>
        <v>0</v>
      </c>
      <c r="BF314" s="205">
        <f>IF(N314="snížená",J314,0)</f>
        <v>0</v>
      </c>
      <c r="BG314" s="205">
        <f>IF(N314="zákl. přenesená",J314,0)</f>
        <v>0</v>
      </c>
      <c r="BH314" s="205">
        <f>IF(N314="sníž. přenesená",J314,0)</f>
        <v>0</v>
      </c>
      <c r="BI314" s="205">
        <f>IF(N314="nulová",J314,0)</f>
        <v>0</v>
      </c>
      <c r="BJ314" s="18" t="s">
        <v>111</v>
      </c>
      <c r="BK314" s="205">
        <f>ROUND(I314*H314,2)</f>
        <v>0</v>
      </c>
      <c r="BL314" s="18" t="s">
        <v>111</v>
      </c>
      <c r="BM314" s="204" t="s">
        <v>821</v>
      </c>
    </row>
    <row r="315" spans="1:65" s="13" customFormat="1" ht="22.5">
      <c r="B315" s="206"/>
      <c r="C315" s="207"/>
      <c r="D315" s="208" t="s">
        <v>169</v>
      </c>
      <c r="E315" s="209" t="s">
        <v>1</v>
      </c>
      <c r="F315" s="210" t="s">
        <v>780</v>
      </c>
      <c r="G315" s="207"/>
      <c r="H315" s="209" t="s">
        <v>1</v>
      </c>
      <c r="I315" s="211"/>
      <c r="J315" s="207"/>
      <c r="K315" s="207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169</v>
      </c>
      <c r="AU315" s="216" t="s">
        <v>85</v>
      </c>
      <c r="AV315" s="13" t="s">
        <v>83</v>
      </c>
      <c r="AW315" s="13" t="s">
        <v>32</v>
      </c>
      <c r="AX315" s="13" t="s">
        <v>76</v>
      </c>
      <c r="AY315" s="216" t="s">
        <v>163</v>
      </c>
    </row>
    <row r="316" spans="1:65" s="14" customFormat="1" ht="11.25">
      <c r="B316" s="217"/>
      <c r="C316" s="218"/>
      <c r="D316" s="208" t="s">
        <v>169</v>
      </c>
      <c r="E316" s="219" t="s">
        <v>1</v>
      </c>
      <c r="F316" s="220" t="s">
        <v>822</v>
      </c>
      <c r="G316" s="218"/>
      <c r="H316" s="221">
        <v>29.75</v>
      </c>
      <c r="I316" s="222"/>
      <c r="J316" s="218"/>
      <c r="K316" s="218"/>
      <c r="L316" s="223"/>
      <c r="M316" s="229"/>
      <c r="N316" s="230"/>
      <c r="O316" s="230"/>
      <c r="P316" s="230"/>
      <c r="Q316" s="230"/>
      <c r="R316" s="230"/>
      <c r="S316" s="230"/>
      <c r="T316" s="231"/>
      <c r="AT316" s="227" t="s">
        <v>169</v>
      </c>
      <c r="AU316" s="227" t="s">
        <v>85</v>
      </c>
      <c r="AV316" s="14" t="s">
        <v>85</v>
      </c>
      <c r="AW316" s="14" t="s">
        <v>32</v>
      </c>
      <c r="AX316" s="14" t="s">
        <v>83</v>
      </c>
      <c r="AY316" s="227" t="s">
        <v>163</v>
      </c>
    </row>
    <row r="317" spans="1:65" s="2" customFormat="1" ht="33" customHeight="1">
      <c r="A317" s="35"/>
      <c r="B317" s="36"/>
      <c r="C317" s="193" t="s">
        <v>446</v>
      </c>
      <c r="D317" s="193" t="s">
        <v>165</v>
      </c>
      <c r="E317" s="194" t="s">
        <v>823</v>
      </c>
      <c r="F317" s="195" t="s">
        <v>824</v>
      </c>
      <c r="G317" s="196" t="s">
        <v>211</v>
      </c>
      <c r="H317" s="197">
        <v>21.28</v>
      </c>
      <c r="I317" s="198"/>
      <c r="J317" s="199">
        <f>ROUND(I317*H317,2)</f>
        <v>0</v>
      </c>
      <c r="K317" s="195" t="s">
        <v>212</v>
      </c>
      <c r="L317" s="40"/>
      <c r="M317" s="200" t="s">
        <v>1</v>
      </c>
      <c r="N317" s="201" t="s">
        <v>43</v>
      </c>
      <c r="O317" s="73"/>
      <c r="P317" s="202">
        <f>O317*H317</f>
        <v>0</v>
      </c>
      <c r="Q317" s="202">
        <v>0.71197999999999995</v>
      </c>
      <c r="R317" s="202">
        <f>Q317*H317</f>
        <v>15.150934399999999</v>
      </c>
      <c r="S317" s="202">
        <v>0</v>
      </c>
      <c r="T317" s="203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4" t="s">
        <v>111</v>
      </c>
      <c r="AT317" s="204" t="s">
        <v>165</v>
      </c>
      <c r="AU317" s="204" t="s">
        <v>85</v>
      </c>
      <c r="AY317" s="18" t="s">
        <v>163</v>
      </c>
      <c r="BE317" s="205">
        <f>IF(N317="základní",J317,0)</f>
        <v>0</v>
      </c>
      <c r="BF317" s="205">
        <f>IF(N317="snížená",J317,0)</f>
        <v>0</v>
      </c>
      <c r="BG317" s="205">
        <f>IF(N317="zákl. přenesená",J317,0)</f>
        <v>0</v>
      </c>
      <c r="BH317" s="205">
        <f>IF(N317="sníž. přenesená",J317,0)</f>
        <v>0</v>
      </c>
      <c r="BI317" s="205">
        <f>IF(N317="nulová",J317,0)</f>
        <v>0</v>
      </c>
      <c r="BJ317" s="18" t="s">
        <v>111</v>
      </c>
      <c r="BK317" s="205">
        <f>ROUND(I317*H317,2)</f>
        <v>0</v>
      </c>
      <c r="BL317" s="18" t="s">
        <v>111</v>
      </c>
      <c r="BM317" s="204" t="s">
        <v>825</v>
      </c>
    </row>
    <row r="318" spans="1:65" s="13" customFormat="1" ht="22.5">
      <c r="B318" s="206"/>
      <c r="C318" s="207"/>
      <c r="D318" s="208" t="s">
        <v>169</v>
      </c>
      <c r="E318" s="209" t="s">
        <v>1</v>
      </c>
      <c r="F318" s="210" t="s">
        <v>780</v>
      </c>
      <c r="G318" s="207"/>
      <c r="H318" s="209" t="s">
        <v>1</v>
      </c>
      <c r="I318" s="211"/>
      <c r="J318" s="207"/>
      <c r="K318" s="207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169</v>
      </c>
      <c r="AU318" s="216" t="s">
        <v>85</v>
      </c>
      <c r="AV318" s="13" t="s">
        <v>83</v>
      </c>
      <c r="AW318" s="13" t="s">
        <v>32</v>
      </c>
      <c r="AX318" s="13" t="s">
        <v>76</v>
      </c>
      <c r="AY318" s="216" t="s">
        <v>163</v>
      </c>
    </row>
    <row r="319" spans="1:65" s="13" customFormat="1" ht="11.25">
      <c r="B319" s="206"/>
      <c r="C319" s="207"/>
      <c r="D319" s="208" t="s">
        <v>169</v>
      </c>
      <c r="E319" s="209" t="s">
        <v>1</v>
      </c>
      <c r="F319" s="210" t="s">
        <v>826</v>
      </c>
      <c r="G319" s="207"/>
      <c r="H319" s="209" t="s">
        <v>1</v>
      </c>
      <c r="I319" s="211"/>
      <c r="J319" s="207"/>
      <c r="K319" s="207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169</v>
      </c>
      <c r="AU319" s="216" t="s">
        <v>85</v>
      </c>
      <c r="AV319" s="13" t="s">
        <v>83</v>
      </c>
      <c r="AW319" s="13" t="s">
        <v>32</v>
      </c>
      <c r="AX319" s="13" t="s">
        <v>76</v>
      </c>
      <c r="AY319" s="216" t="s">
        <v>163</v>
      </c>
    </row>
    <row r="320" spans="1:65" s="14" customFormat="1" ht="11.25">
      <c r="B320" s="217"/>
      <c r="C320" s="218"/>
      <c r="D320" s="208" t="s">
        <v>169</v>
      </c>
      <c r="E320" s="219" t="s">
        <v>1</v>
      </c>
      <c r="F320" s="220" t="s">
        <v>827</v>
      </c>
      <c r="G320" s="218"/>
      <c r="H320" s="221">
        <v>21.28</v>
      </c>
      <c r="I320" s="222"/>
      <c r="J320" s="218"/>
      <c r="K320" s="218"/>
      <c r="L320" s="223"/>
      <c r="M320" s="229"/>
      <c r="N320" s="230"/>
      <c r="O320" s="230"/>
      <c r="P320" s="230"/>
      <c r="Q320" s="230"/>
      <c r="R320" s="230"/>
      <c r="S320" s="230"/>
      <c r="T320" s="231"/>
      <c r="AT320" s="227" t="s">
        <v>169</v>
      </c>
      <c r="AU320" s="227" t="s">
        <v>85</v>
      </c>
      <c r="AV320" s="14" t="s">
        <v>85</v>
      </c>
      <c r="AW320" s="14" t="s">
        <v>32</v>
      </c>
      <c r="AX320" s="14" t="s">
        <v>83</v>
      </c>
      <c r="AY320" s="227" t="s">
        <v>163</v>
      </c>
    </row>
    <row r="321" spans="1:65" s="12" customFormat="1" ht="22.9" customHeight="1">
      <c r="B321" s="177"/>
      <c r="C321" s="178"/>
      <c r="D321" s="179" t="s">
        <v>75</v>
      </c>
      <c r="E321" s="191" t="s">
        <v>253</v>
      </c>
      <c r="F321" s="191" t="s">
        <v>379</v>
      </c>
      <c r="G321" s="178"/>
      <c r="H321" s="178"/>
      <c r="I321" s="181"/>
      <c r="J321" s="192">
        <f>BK321</f>
        <v>0</v>
      </c>
      <c r="K321" s="178"/>
      <c r="L321" s="183"/>
      <c r="M321" s="184"/>
      <c r="N321" s="185"/>
      <c r="O321" s="185"/>
      <c r="P321" s="186">
        <f>SUM(P322:P425)</f>
        <v>0</v>
      </c>
      <c r="Q321" s="185"/>
      <c r="R321" s="186">
        <f>SUM(R322:R425)</f>
        <v>46.162016049999998</v>
      </c>
      <c r="S321" s="185"/>
      <c r="T321" s="187">
        <f>SUM(T322:T425)</f>
        <v>0</v>
      </c>
      <c r="AR321" s="188" t="s">
        <v>83</v>
      </c>
      <c r="AT321" s="189" t="s">
        <v>75</v>
      </c>
      <c r="AU321" s="189" t="s">
        <v>83</v>
      </c>
      <c r="AY321" s="188" t="s">
        <v>163</v>
      </c>
      <c r="BK321" s="190">
        <f>SUM(BK322:BK425)</f>
        <v>0</v>
      </c>
    </row>
    <row r="322" spans="1:65" s="2" customFormat="1" ht="33" customHeight="1">
      <c r="A322" s="35"/>
      <c r="B322" s="36"/>
      <c r="C322" s="193" t="s">
        <v>451</v>
      </c>
      <c r="D322" s="193" t="s">
        <v>165</v>
      </c>
      <c r="E322" s="194" t="s">
        <v>828</v>
      </c>
      <c r="F322" s="195" t="s">
        <v>829</v>
      </c>
      <c r="G322" s="196" t="s">
        <v>334</v>
      </c>
      <c r="H322" s="197">
        <v>10</v>
      </c>
      <c r="I322" s="198"/>
      <c r="J322" s="199">
        <f>ROUND(I322*H322,2)</f>
        <v>0</v>
      </c>
      <c r="K322" s="195" t="s">
        <v>212</v>
      </c>
      <c r="L322" s="40"/>
      <c r="M322" s="200" t="s">
        <v>1</v>
      </c>
      <c r="N322" s="201" t="s">
        <v>43</v>
      </c>
      <c r="O322" s="73"/>
      <c r="P322" s="202">
        <f>O322*H322</f>
        <v>0</v>
      </c>
      <c r="Q322" s="202">
        <v>1.0000000000000001E-5</v>
      </c>
      <c r="R322" s="202">
        <f>Q322*H322</f>
        <v>1E-4</v>
      </c>
      <c r="S322" s="202">
        <v>0</v>
      </c>
      <c r="T322" s="20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4" t="s">
        <v>111</v>
      </c>
      <c r="AT322" s="204" t="s">
        <v>165</v>
      </c>
      <c r="AU322" s="204" t="s">
        <v>85</v>
      </c>
      <c r="AY322" s="18" t="s">
        <v>163</v>
      </c>
      <c r="BE322" s="205">
        <f>IF(N322="základní",J322,0)</f>
        <v>0</v>
      </c>
      <c r="BF322" s="205">
        <f>IF(N322="snížená",J322,0)</f>
        <v>0</v>
      </c>
      <c r="BG322" s="205">
        <f>IF(N322="zákl. přenesená",J322,0)</f>
        <v>0</v>
      </c>
      <c r="BH322" s="205">
        <f>IF(N322="sníž. přenesená",J322,0)</f>
        <v>0</v>
      </c>
      <c r="BI322" s="205">
        <f>IF(N322="nulová",J322,0)</f>
        <v>0</v>
      </c>
      <c r="BJ322" s="18" t="s">
        <v>111</v>
      </c>
      <c r="BK322" s="205">
        <f>ROUND(I322*H322,2)</f>
        <v>0</v>
      </c>
      <c r="BL322" s="18" t="s">
        <v>111</v>
      </c>
      <c r="BM322" s="204" t="s">
        <v>830</v>
      </c>
    </row>
    <row r="323" spans="1:65" s="2" customFormat="1" ht="21.75" customHeight="1">
      <c r="A323" s="35"/>
      <c r="B323" s="36"/>
      <c r="C323" s="254" t="s">
        <v>455</v>
      </c>
      <c r="D323" s="254" t="s">
        <v>311</v>
      </c>
      <c r="E323" s="255" t="s">
        <v>831</v>
      </c>
      <c r="F323" s="256" t="s">
        <v>832</v>
      </c>
      <c r="G323" s="257" t="s">
        <v>334</v>
      </c>
      <c r="H323" s="258">
        <v>10.15</v>
      </c>
      <c r="I323" s="259"/>
      <c r="J323" s="260">
        <f>ROUND(I323*H323,2)</f>
        <v>0</v>
      </c>
      <c r="K323" s="256" t="s">
        <v>212</v>
      </c>
      <c r="L323" s="261"/>
      <c r="M323" s="262" t="s">
        <v>1</v>
      </c>
      <c r="N323" s="263" t="s">
        <v>43</v>
      </c>
      <c r="O323" s="73"/>
      <c r="P323" s="202">
        <f>O323*H323</f>
        <v>0</v>
      </c>
      <c r="Q323" s="202">
        <v>6.7299999999999999E-3</v>
      </c>
      <c r="R323" s="202">
        <f>Q323*H323</f>
        <v>6.8309499999999995E-2</v>
      </c>
      <c r="S323" s="202">
        <v>0</v>
      </c>
      <c r="T323" s="203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4" t="s">
        <v>253</v>
      </c>
      <c r="AT323" s="204" t="s">
        <v>311</v>
      </c>
      <c r="AU323" s="204" t="s">
        <v>85</v>
      </c>
      <c r="AY323" s="18" t="s">
        <v>163</v>
      </c>
      <c r="BE323" s="205">
        <f>IF(N323="základní",J323,0)</f>
        <v>0</v>
      </c>
      <c r="BF323" s="205">
        <f>IF(N323="snížená",J323,0)</f>
        <v>0</v>
      </c>
      <c r="BG323" s="205">
        <f>IF(N323="zákl. přenesená",J323,0)</f>
        <v>0</v>
      </c>
      <c r="BH323" s="205">
        <f>IF(N323="sníž. přenesená",J323,0)</f>
        <v>0</v>
      </c>
      <c r="BI323" s="205">
        <f>IF(N323="nulová",J323,0)</f>
        <v>0</v>
      </c>
      <c r="BJ323" s="18" t="s">
        <v>111</v>
      </c>
      <c r="BK323" s="205">
        <f>ROUND(I323*H323,2)</f>
        <v>0</v>
      </c>
      <c r="BL323" s="18" t="s">
        <v>111</v>
      </c>
      <c r="BM323" s="204" t="s">
        <v>833</v>
      </c>
    </row>
    <row r="324" spans="1:65" s="14" customFormat="1" ht="11.25">
      <c r="B324" s="217"/>
      <c r="C324" s="218"/>
      <c r="D324" s="208" t="s">
        <v>169</v>
      </c>
      <c r="E324" s="219" t="s">
        <v>1</v>
      </c>
      <c r="F324" s="220" t="s">
        <v>834</v>
      </c>
      <c r="G324" s="218"/>
      <c r="H324" s="221">
        <v>10.15</v>
      </c>
      <c r="I324" s="222"/>
      <c r="J324" s="218"/>
      <c r="K324" s="218"/>
      <c r="L324" s="223"/>
      <c r="M324" s="229"/>
      <c r="N324" s="230"/>
      <c r="O324" s="230"/>
      <c r="P324" s="230"/>
      <c r="Q324" s="230"/>
      <c r="R324" s="230"/>
      <c r="S324" s="230"/>
      <c r="T324" s="231"/>
      <c r="AT324" s="227" t="s">
        <v>169</v>
      </c>
      <c r="AU324" s="227" t="s">
        <v>85</v>
      </c>
      <c r="AV324" s="14" t="s">
        <v>85</v>
      </c>
      <c r="AW324" s="14" t="s">
        <v>32</v>
      </c>
      <c r="AX324" s="14" t="s">
        <v>83</v>
      </c>
      <c r="AY324" s="227" t="s">
        <v>163</v>
      </c>
    </row>
    <row r="325" spans="1:65" s="2" customFormat="1" ht="24.2" customHeight="1">
      <c r="A325" s="35"/>
      <c r="B325" s="36"/>
      <c r="C325" s="193" t="s">
        <v>459</v>
      </c>
      <c r="D325" s="193" t="s">
        <v>165</v>
      </c>
      <c r="E325" s="194" t="s">
        <v>381</v>
      </c>
      <c r="F325" s="195" t="s">
        <v>382</v>
      </c>
      <c r="G325" s="196" t="s">
        <v>334</v>
      </c>
      <c r="H325" s="197">
        <v>206</v>
      </c>
      <c r="I325" s="198"/>
      <c r="J325" s="199">
        <f>ROUND(I325*H325,2)</f>
        <v>0</v>
      </c>
      <c r="K325" s="195" t="s">
        <v>212</v>
      </c>
      <c r="L325" s="40"/>
      <c r="M325" s="200" t="s">
        <v>1</v>
      </c>
      <c r="N325" s="201" t="s">
        <v>43</v>
      </c>
      <c r="O325" s="73"/>
      <c r="P325" s="202">
        <f>O325*H325</f>
        <v>0</v>
      </c>
      <c r="Q325" s="202">
        <v>0</v>
      </c>
      <c r="R325" s="202">
        <f>Q325*H325</f>
        <v>0</v>
      </c>
      <c r="S325" s="202">
        <v>0</v>
      </c>
      <c r="T325" s="20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4" t="s">
        <v>111</v>
      </c>
      <c r="AT325" s="204" t="s">
        <v>165</v>
      </c>
      <c r="AU325" s="204" t="s">
        <v>85</v>
      </c>
      <c r="AY325" s="18" t="s">
        <v>163</v>
      </c>
      <c r="BE325" s="205">
        <f>IF(N325="základní",J325,0)</f>
        <v>0</v>
      </c>
      <c r="BF325" s="205">
        <f>IF(N325="snížená",J325,0)</f>
        <v>0</v>
      </c>
      <c r="BG325" s="205">
        <f>IF(N325="zákl. přenesená",J325,0)</f>
        <v>0</v>
      </c>
      <c r="BH325" s="205">
        <f>IF(N325="sníž. přenesená",J325,0)</f>
        <v>0</v>
      </c>
      <c r="BI325" s="205">
        <f>IF(N325="nulová",J325,0)</f>
        <v>0</v>
      </c>
      <c r="BJ325" s="18" t="s">
        <v>111</v>
      </c>
      <c r="BK325" s="205">
        <f>ROUND(I325*H325,2)</f>
        <v>0</v>
      </c>
      <c r="BL325" s="18" t="s">
        <v>111</v>
      </c>
      <c r="BM325" s="204" t="s">
        <v>383</v>
      </c>
    </row>
    <row r="326" spans="1:65" s="13" customFormat="1" ht="11.25">
      <c r="B326" s="206"/>
      <c r="C326" s="207"/>
      <c r="D326" s="208" t="s">
        <v>169</v>
      </c>
      <c r="E326" s="209" t="s">
        <v>1</v>
      </c>
      <c r="F326" s="210" t="s">
        <v>835</v>
      </c>
      <c r="G326" s="207"/>
      <c r="H326" s="209" t="s">
        <v>1</v>
      </c>
      <c r="I326" s="211"/>
      <c r="J326" s="207"/>
      <c r="K326" s="207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169</v>
      </c>
      <c r="AU326" s="216" t="s">
        <v>85</v>
      </c>
      <c r="AV326" s="13" t="s">
        <v>83</v>
      </c>
      <c r="AW326" s="13" t="s">
        <v>32</v>
      </c>
      <c r="AX326" s="13" t="s">
        <v>76</v>
      </c>
      <c r="AY326" s="216" t="s">
        <v>163</v>
      </c>
    </row>
    <row r="327" spans="1:65" s="14" customFormat="1" ht="11.25">
      <c r="B327" s="217"/>
      <c r="C327" s="218"/>
      <c r="D327" s="208" t="s">
        <v>169</v>
      </c>
      <c r="E327" s="219" t="s">
        <v>180</v>
      </c>
      <c r="F327" s="220" t="s">
        <v>836</v>
      </c>
      <c r="G327" s="218"/>
      <c r="H327" s="221">
        <v>206</v>
      </c>
      <c r="I327" s="222"/>
      <c r="J327" s="218"/>
      <c r="K327" s="218"/>
      <c r="L327" s="223"/>
      <c r="M327" s="229"/>
      <c r="N327" s="230"/>
      <c r="O327" s="230"/>
      <c r="P327" s="230"/>
      <c r="Q327" s="230"/>
      <c r="R327" s="230"/>
      <c r="S327" s="230"/>
      <c r="T327" s="231"/>
      <c r="AT327" s="227" t="s">
        <v>169</v>
      </c>
      <c r="AU327" s="227" t="s">
        <v>85</v>
      </c>
      <c r="AV327" s="14" t="s">
        <v>85</v>
      </c>
      <c r="AW327" s="14" t="s">
        <v>32</v>
      </c>
      <c r="AX327" s="14" t="s">
        <v>83</v>
      </c>
      <c r="AY327" s="227" t="s">
        <v>163</v>
      </c>
    </row>
    <row r="328" spans="1:65" s="2" customFormat="1" ht="24.2" customHeight="1">
      <c r="A328" s="35"/>
      <c r="B328" s="36"/>
      <c r="C328" s="254" t="s">
        <v>463</v>
      </c>
      <c r="D328" s="254" t="s">
        <v>311</v>
      </c>
      <c r="E328" s="255" t="s">
        <v>386</v>
      </c>
      <c r="F328" s="256" t="s">
        <v>387</v>
      </c>
      <c r="G328" s="257" t="s">
        <v>334</v>
      </c>
      <c r="H328" s="258">
        <v>209.09</v>
      </c>
      <c r="I328" s="259"/>
      <c r="J328" s="260">
        <f>ROUND(I328*H328,2)</f>
        <v>0</v>
      </c>
      <c r="K328" s="256" t="s">
        <v>212</v>
      </c>
      <c r="L328" s="261"/>
      <c r="M328" s="262" t="s">
        <v>1</v>
      </c>
      <c r="N328" s="263" t="s">
        <v>43</v>
      </c>
      <c r="O328" s="73"/>
      <c r="P328" s="202">
        <f>O328*H328</f>
        <v>0</v>
      </c>
      <c r="Q328" s="202">
        <v>1.61E-2</v>
      </c>
      <c r="R328" s="202">
        <f>Q328*H328</f>
        <v>3.366349</v>
      </c>
      <c r="S328" s="202">
        <v>0</v>
      </c>
      <c r="T328" s="20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4" t="s">
        <v>253</v>
      </c>
      <c r="AT328" s="204" t="s">
        <v>311</v>
      </c>
      <c r="AU328" s="204" t="s">
        <v>85</v>
      </c>
      <c r="AY328" s="18" t="s">
        <v>163</v>
      </c>
      <c r="BE328" s="205">
        <f>IF(N328="základní",J328,0)</f>
        <v>0</v>
      </c>
      <c r="BF328" s="205">
        <f>IF(N328="snížená",J328,0)</f>
        <v>0</v>
      </c>
      <c r="BG328" s="205">
        <f>IF(N328="zákl. přenesená",J328,0)</f>
        <v>0</v>
      </c>
      <c r="BH328" s="205">
        <f>IF(N328="sníž. přenesená",J328,0)</f>
        <v>0</v>
      </c>
      <c r="BI328" s="205">
        <f>IF(N328="nulová",J328,0)</f>
        <v>0</v>
      </c>
      <c r="BJ328" s="18" t="s">
        <v>111</v>
      </c>
      <c r="BK328" s="205">
        <f>ROUND(I328*H328,2)</f>
        <v>0</v>
      </c>
      <c r="BL328" s="18" t="s">
        <v>111</v>
      </c>
      <c r="BM328" s="204" t="s">
        <v>837</v>
      </c>
    </row>
    <row r="329" spans="1:65" s="13" customFormat="1" ht="11.25">
      <c r="B329" s="206"/>
      <c r="C329" s="207"/>
      <c r="D329" s="208" t="s">
        <v>169</v>
      </c>
      <c r="E329" s="209" t="s">
        <v>1</v>
      </c>
      <c r="F329" s="210" t="s">
        <v>220</v>
      </c>
      <c r="G329" s="207"/>
      <c r="H329" s="209" t="s">
        <v>1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169</v>
      </c>
      <c r="AU329" s="216" t="s">
        <v>85</v>
      </c>
      <c r="AV329" s="13" t="s">
        <v>83</v>
      </c>
      <c r="AW329" s="13" t="s">
        <v>32</v>
      </c>
      <c r="AX329" s="13" t="s">
        <v>76</v>
      </c>
      <c r="AY329" s="216" t="s">
        <v>163</v>
      </c>
    </row>
    <row r="330" spans="1:65" s="13" customFormat="1" ht="11.25">
      <c r="B330" s="206"/>
      <c r="C330" s="207"/>
      <c r="D330" s="208" t="s">
        <v>169</v>
      </c>
      <c r="E330" s="209" t="s">
        <v>1</v>
      </c>
      <c r="F330" s="210" t="s">
        <v>389</v>
      </c>
      <c r="G330" s="207"/>
      <c r="H330" s="209" t="s">
        <v>1</v>
      </c>
      <c r="I330" s="211"/>
      <c r="J330" s="207"/>
      <c r="K330" s="207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169</v>
      </c>
      <c r="AU330" s="216" t="s">
        <v>85</v>
      </c>
      <c r="AV330" s="13" t="s">
        <v>83</v>
      </c>
      <c r="AW330" s="13" t="s">
        <v>32</v>
      </c>
      <c r="AX330" s="13" t="s">
        <v>76</v>
      </c>
      <c r="AY330" s="216" t="s">
        <v>163</v>
      </c>
    </row>
    <row r="331" spans="1:65" s="14" customFormat="1" ht="11.25">
      <c r="B331" s="217"/>
      <c r="C331" s="218"/>
      <c r="D331" s="208" t="s">
        <v>169</v>
      </c>
      <c r="E331" s="219" t="s">
        <v>1</v>
      </c>
      <c r="F331" s="220" t="s">
        <v>390</v>
      </c>
      <c r="G331" s="218"/>
      <c r="H331" s="221">
        <v>209.09</v>
      </c>
      <c r="I331" s="222"/>
      <c r="J331" s="218"/>
      <c r="K331" s="218"/>
      <c r="L331" s="223"/>
      <c r="M331" s="229"/>
      <c r="N331" s="230"/>
      <c r="O331" s="230"/>
      <c r="P331" s="230"/>
      <c r="Q331" s="230"/>
      <c r="R331" s="230"/>
      <c r="S331" s="230"/>
      <c r="T331" s="231"/>
      <c r="AT331" s="227" t="s">
        <v>169</v>
      </c>
      <c r="AU331" s="227" t="s">
        <v>85</v>
      </c>
      <c r="AV331" s="14" t="s">
        <v>85</v>
      </c>
      <c r="AW331" s="14" t="s">
        <v>32</v>
      </c>
      <c r="AX331" s="14" t="s">
        <v>83</v>
      </c>
      <c r="AY331" s="227" t="s">
        <v>163</v>
      </c>
    </row>
    <row r="332" spans="1:65" s="2" customFormat="1" ht="24.2" customHeight="1">
      <c r="A332" s="35"/>
      <c r="B332" s="36"/>
      <c r="C332" s="193" t="s">
        <v>467</v>
      </c>
      <c r="D332" s="193" t="s">
        <v>165</v>
      </c>
      <c r="E332" s="194" t="s">
        <v>402</v>
      </c>
      <c r="F332" s="195" t="s">
        <v>403</v>
      </c>
      <c r="G332" s="196" t="s">
        <v>334</v>
      </c>
      <c r="H332" s="197">
        <v>206</v>
      </c>
      <c r="I332" s="198"/>
      <c r="J332" s="199">
        <f>ROUND(I332*H332,2)</f>
        <v>0</v>
      </c>
      <c r="K332" s="195" t="s">
        <v>1</v>
      </c>
      <c r="L332" s="40"/>
      <c r="M332" s="200" t="s">
        <v>1</v>
      </c>
      <c r="N332" s="201" t="s">
        <v>43</v>
      </c>
      <c r="O332" s="73"/>
      <c r="P332" s="202">
        <f>O332*H332</f>
        <v>0</v>
      </c>
      <c r="Q332" s="202">
        <v>0</v>
      </c>
      <c r="R332" s="202">
        <f>Q332*H332</f>
        <v>0</v>
      </c>
      <c r="S332" s="202">
        <v>0</v>
      </c>
      <c r="T332" s="20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4" t="s">
        <v>111</v>
      </c>
      <c r="AT332" s="204" t="s">
        <v>165</v>
      </c>
      <c r="AU332" s="204" t="s">
        <v>85</v>
      </c>
      <c r="AY332" s="18" t="s">
        <v>163</v>
      </c>
      <c r="BE332" s="205">
        <f>IF(N332="základní",J332,0)</f>
        <v>0</v>
      </c>
      <c r="BF332" s="205">
        <f>IF(N332="snížená",J332,0)</f>
        <v>0</v>
      </c>
      <c r="BG332" s="205">
        <f>IF(N332="zákl. přenesená",J332,0)</f>
        <v>0</v>
      </c>
      <c r="BH332" s="205">
        <f>IF(N332="sníž. přenesená",J332,0)</f>
        <v>0</v>
      </c>
      <c r="BI332" s="205">
        <f>IF(N332="nulová",J332,0)</f>
        <v>0</v>
      </c>
      <c r="BJ332" s="18" t="s">
        <v>111</v>
      </c>
      <c r="BK332" s="205">
        <f>ROUND(I332*H332,2)</f>
        <v>0</v>
      </c>
      <c r="BL332" s="18" t="s">
        <v>111</v>
      </c>
      <c r="BM332" s="204" t="s">
        <v>838</v>
      </c>
    </row>
    <row r="333" spans="1:65" s="13" customFormat="1" ht="11.25">
      <c r="B333" s="206"/>
      <c r="C333" s="207"/>
      <c r="D333" s="208" t="s">
        <v>169</v>
      </c>
      <c r="E333" s="209" t="s">
        <v>1</v>
      </c>
      <c r="F333" s="210" t="s">
        <v>220</v>
      </c>
      <c r="G333" s="207"/>
      <c r="H333" s="209" t="s">
        <v>1</v>
      </c>
      <c r="I333" s="211"/>
      <c r="J333" s="207"/>
      <c r="K333" s="207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169</v>
      </c>
      <c r="AU333" s="216" t="s">
        <v>85</v>
      </c>
      <c r="AV333" s="13" t="s">
        <v>83</v>
      </c>
      <c r="AW333" s="13" t="s">
        <v>32</v>
      </c>
      <c r="AX333" s="13" t="s">
        <v>76</v>
      </c>
      <c r="AY333" s="216" t="s">
        <v>163</v>
      </c>
    </row>
    <row r="334" spans="1:65" s="14" customFormat="1" ht="11.25">
      <c r="B334" s="217"/>
      <c r="C334" s="218"/>
      <c r="D334" s="208" t="s">
        <v>169</v>
      </c>
      <c r="E334" s="219" t="s">
        <v>1</v>
      </c>
      <c r="F334" s="220" t="s">
        <v>836</v>
      </c>
      <c r="G334" s="218"/>
      <c r="H334" s="221">
        <v>206</v>
      </c>
      <c r="I334" s="222"/>
      <c r="J334" s="218"/>
      <c r="K334" s="218"/>
      <c r="L334" s="223"/>
      <c r="M334" s="229"/>
      <c r="N334" s="230"/>
      <c r="O334" s="230"/>
      <c r="P334" s="230"/>
      <c r="Q334" s="230"/>
      <c r="R334" s="230"/>
      <c r="S334" s="230"/>
      <c r="T334" s="231"/>
      <c r="AT334" s="227" t="s">
        <v>169</v>
      </c>
      <c r="AU334" s="227" t="s">
        <v>85</v>
      </c>
      <c r="AV334" s="14" t="s">
        <v>85</v>
      </c>
      <c r="AW334" s="14" t="s">
        <v>32</v>
      </c>
      <c r="AX334" s="14" t="s">
        <v>83</v>
      </c>
      <c r="AY334" s="227" t="s">
        <v>163</v>
      </c>
    </row>
    <row r="335" spans="1:65" s="2" customFormat="1" ht="16.5" customHeight="1">
      <c r="A335" s="35"/>
      <c r="B335" s="36"/>
      <c r="C335" s="193" t="s">
        <v>471</v>
      </c>
      <c r="D335" s="193" t="s">
        <v>165</v>
      </c>
      <c r="E335" s="194" t="s">
        <v>839</v>
      </c>
      <c r="F335" s="195" t="s">
        <v>840</v>
      </c>
      <c r="G335" s="196" t="s">
        <v>345</v>
      </c>
      <c r="H335" s="197">
        <v>1</v>
      </c>
      <c r="I335" s="198"/>
      <c r="J335" s="199">
        <f>ROUND(I335*H335,2)</f>
        <v>0</v>
      </c>
      <c r="K335" s="195" t="s">
        <v>1</v>
      </c>
      <c r="L335" s="40"/>
      <c r="M335" s="200" t="s">
        <v>1</v>
      </c>
      <c r="N335" s="201" t="s">
        <v>43</v>
      </c>
      <c r="O335" s="73"/>
      <c r="P335" s="202">
        <f>O335*H335</f>
        <v>0</v>
      </c>
      <c r="Q335" s="202">
        <v>6.9999999999999994E-5</v>
      </c>
      <c r="R335" s="202">
        <f>Q335*H335</f>
        <v>6.9999999999999994E-5</v>
      </c>
      <c r="S335" s="202">
        <v>0</v>
      </c>
      <c r="T335" s="203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4" t="s">
        <v>111</v>
      </c>
      <c r="AT335" s="204" t="s">
        <v>165</v>
      </c>
      <c r="AU335" s="204" t="s">
        <v>85</v>
      </c>
      <c r="AY335" s="18" t="s">
        <v>163</v>
      </c>
      <c r="BE335" s="205">
        <f>IF(N335="základní",J335,0)</f>
        <v>0</v>
      </c>
      <c r="BF335" s="205">
        <f>IF(N335="snížená",J335,0)</f>
        <v>0</v>
      </c>
      <c r="BG335" s="205">
        <f>IF(N335="zákl. přenesená",J335,0)</f>
        <v>0</v>
      </c>
      <c r="BH335" s="205">
        <f>IF(N335="sníž. přenesená",J335,0)</f>
        <v>0</v>
      </c>
      <c r="BI335" s="205">
        <f>IF(N335="nulová",J335,0)</f>
        <v>0</v>
      </c>
      <c r="BJ335" s="18" t="s">
        <v>111</v>
      </c>
      <c r="BK335" s="205">
        <f>ROUND(I335*H335,2)</f>
        <v>0</v>
      </c>
      <c r="BL335" s="18" t="s">
        <v>111</v>
      </c>
      <c r="BM335" s="204" t="s">
        <v>841</v>
      </c>
    </row>
    <row r="336" spans="1:65" s="13" customFormat="1" ht="11.25">
      <c r="B336" s="206"/>
      <c r="C336" s="207"/>
      <c r="D336" s="208" t="s">
        <v>169</v>
      </c>
      <c r="E336" s="209" t="s">
        <v>1</v>
      </c>
      <c r="F336" s="210" t="s">
        <v>220</v>
      </c>
      <c r="G336" s="207"/>
      <c r="H336" s="209" t="s">
        <v>1</v>
      </c>
      <c r="I336" s="211"/>
      <c r="J336" s="207"/>
      <c r="K336" s="207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169</v>
      </c>
      <c r="AU336" s="216" t="s">
        <v>85</v>
      </c>
      <c r="AV336" s="13" t="s">
        <v>83</v>
      </c>
      <c r="AW336" s="13" t="s">
        <v>32</v>
      </c>
      <c r="AX336" s="13" t="s">
        <v>76</v>
      </c>
      <c r="AY336" s="216" t="s">
        <v>163</v>
      </c>
    </row>
    <row r="337" spans="1:65" s="14" customFormat="1" ht="11.25">
      <c r="B337" s="217"/>
      <c r="C337" s="218"/>
      <c r="D337" s="208" t="s">
        <v>169</v>
      </c>
      <c r="E337" s="219" t="s">
        <v>1</v>
      </c>
      <c r="F337" s="220" t="s">
        <v>842</v>
      </c>
      <c r="G337" s="218"/>
      <c r="H337" s="221">
        <v>1</v>
      </c>
      <c r="I337" s="222"/>
      <c r="J337" s="218"/>
      <c r="K337" s="218"/>
      <c r="L337" s="223"/>
      <c r="M337" s="229"/>
      <c r="N337" s="230"/>
      <c r="O337" s="230"/>
      <c r="P337" s="230"/>
      <c r="Q337" s="230"/>
      <c r="R337" s="230"/>
      <c r="S337" s="230"/>
      <c r="T337" s="231"/>
      <c r="AT337" s="227" t="s">
        <v>169</v>
      </c>
      <c r="AU337" s="227" t="s">
        <v>85</v>
      </c>
      <c r="AV337" s="14" t="s">
        <v>85</v>
      </c>
      <c r="AW337" s="14" t="s">
        <v>32</v>
      </c>
      <c r="AX337" s="14" t="s">
        <v>83</v>
      </c>
      <c r="AY337" s="227" t="s">
        <v>163</v>
      </c>
    </row>
    <row r="338" spans="1:65" s="2" customFormat="1" ht="24.2" customHeight="1">
      <c r="A338" s="35"/>
      <c r="B338" s="36"/>
      <c r="C338" s="193" t="s">
        <v>475</v>
      </c>
      <c r="D338" s="193" t="s">
        <v>165</v>
      </c>
      <c r="E338" s="194" t="s">
        <v>407</v>
      </c>
      <c r="F338" s="195" t="s">
        <v>408</v>
      </c>
      <c r="G338" s="196" t="s">
        <v>345</v>
      </c>
      <c r="H338" s="197">
        <v>13</v>
      </c>
      <c r="I338" s="198"/>
      <c r="J338" s="199">
        <f>ROUND(I338*H338,2)</f>
        <v>0</v>
      </c>
      <c r="K338" s="195" t="s">
        <v>212</v>
      </c>
      <c r="L338" s="40"/>
      <c r="M338" s="200" t="s">
        <v>1</v>
      </c>
      <c r="N338" s="201" t="s">
        <v>43</v>
      </c>
      <c r="O338" s="73"/>
      <c r="P338" s="202">
        <f>O338*H338</f>
        <v>0</v>
      </c>
      <c r="Q338" s="202">
        <v>1.2E-4</v>
      </c>
      <c r="R338" s="202">
        <f>Q338*H338</f>
        <v>1.56E-3</v>
      </c>
      <c r="S338" s="202">
        <v>0</v>
      </c>
      <c r="T338" s="203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4" t="s">
        <v>111</v>
      </c>
      <c r="AT338" s="204" t="s">
        <v>165</v>
      </c>
      <c r="AU338" s="204" t="s">
        <v>85</v>
      </c>
      <c r="AY338" s="18" t="s">
        <v>163</v>
      </c>
      <c r="BE338" s="205">
        <f>IF(N338="základní",J338,0)</f>
        <v>0</v>
      </c>
      <c r="BF338" s="205">
        <f>IF(N338="snížená",J338,0)</f>
        <v>0</v>
      </c>
      <c r="BG338" s="205">
        <f>IF(N338="zákl. přenesená",J338,0)</f>
        <v>0</v>
      </c>
      <c r="BH338" s="205">
        <f>IF(N338="sníž. přenesená",J338,0)</f>
        <v>0</v>
      </c>
      <c r="BI338" s="205">
        <f>IF(N338="nulová",J338,0)</f>
        <v>0</v>
      </c>
      <c r="BJ338" s="18" t="s">
        <v>111</v>
      </c>
      <c r="BK338" s="205">
        <f>ROUND(I338*H338,2)</f>
        <v>0</v>
      </c>
      <c r="BL338" s="18" t="s">
        <v>111</v>
      </c>
      <c r="BM338" s="204" t="s">
        <v>843</v>
      </c>
    </row>
    <row r="339" spans="1:65" s="13" customFormat="1" ht="11.25">
      <c r="B339" s="206"/>
      <c r="C339" s="207"/>
      <c r="D339" s="208" t="s">
        <v>169</v>
      </c>
      <c r="E339" s="209" t="s">
        <v>1</v>
      </c>
      <c r="F339" s="210" t="s">
        <v>220</v>
      </c>
      <c r="G339" s="207"/>
      <c r="H339" s="209" t="s">
        <v>1</v>
      </c>
      <c r="I339" s="211"/>
      <c r="J339" s="207"/>
      <c r="K339" s="207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169</v>
      </c>
      <c r="AU339" s="216" t="s">
        <v>85</v>
      </c>
      <c r="AV339" s="13" t="s">
        <v>83</v>
      </c>
      <c r="AW339" s="13" t="s">
        <v>32</v>
      </c>
      <c r="AX339" s="13" t="s">
        <v>76</v>
      </c>
      <c r="AY339" s="216" t="s">
        <v>163</v>
      </c>
    </row>
    <row r="340" spans="1:65" s="14" customFormat="1" ht="11.25">
      <c r="B340" s="217"/>
      <c r="C340" s="218"/>
      <c r="D340" s="208" t="s">
        <v>169</v>
      </c>
      <c r="E340" s="219" t="s">
        <v>1</v>
      </c>
      <c r="F340" s="220" t="s">
        <v>844</v>
      </c>
      <c r="G340" s="218"/>
      <c r="H340" s="221">
        <v>13</v>
      </c>
      <c r="I340" s="222"/>
      <c r="J340" s="218"/>
      <c r="K340" s="218"/>
      <c r="L340" s="223"/>
      <c r="M340" s="229"/>
      <c r="N340" s="230"/>
      <c r="O340" s="230"/>
      <c r="P340" s="230"/>
      <c r="Q340" s="230"/>
      <c r="R340" s="230"/>
      <c r="S340" s="230"/>
      <c r="T340" s="231"/>
      <c r="AT340" s="227" t="s">
        <v>169</v>
      </c>
      <c r="AU340" s="227" t="s">
        <v>85</v>
      </c>
      <c r="AV340" s="14" t="s">
        <v>85</v>
      </c>
      <c r="AW340" s="14" t="s">
        <v>32</v>
      </c>
      <c r="AX340" s="14" t="s">
        <v>83</v>
      </c>
      <c r="AY340" s="227" t="s">
        <v>163</v>
      </c>
    </row>
    <row r="341" spans="1:65" s="2" customFormat="1" ht="16.5" customHeight="1">
      <c r="A341" s="35"/>
      <c r="B341" s="36"/>
      <c r="C341" s="254" t="s">
        <v>479</v>
      </c>
      <c r="D341" s="254" t="s">
        <v>311</v>
      </c>
      <c r="E341" s="255" t="s">
        <v>412</v>
      </c>
      <c r="F341" s="256" t="s">
        <v>413</v>
      </c>
      <c r="G341" s="257" t="s">
        <v>345</v>
      </c>
      <c r="H341" s="258">
        <v>2.0299999999999998</v>
      </c>
      <c r="I341" s="259"/>
      <c r="J341" s="260">
        <f>ROUND(I341*H341,2)</f>
        <v>0</v>
      </c>
      <c r="K341" s="256" t="s">
        <v>1</v>
      </c>
      <c r="L341" s="261"/>
      <c r="M341" s="262" t="s">
        <v>1</v>
      </c>
      <c r="N341" s="263" t="s">
        <v>43</v>
      </c>
      <c r="O341" s="73"/>
      <c r="P341" s="202">
        <f>O341*H341</f>
        <v>0</v>
      </c>
      <c r="Q341" s="202">
        <v>2.1739999999999999E-2</v>
      </c>
      <c r="R341" s="202">
        <f>Q341*H341</f>
        <v>4.4132199999999996E-2</v>
      </c>
      <c r="S341" s="202">
        <v>0</v>
      </c>
      <c r="T341" s="203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4" t="s">
        <v>253</v>
      </c>
      <c r="AT341" s="204" t="s">
        <v>311</v>
      </c>
      <c r="AU341" s="204" t="s">
        <v>85</v>
      </c>
      <c r="AY341" s="18" t="s">
        <v>163</v>
      </c>
      <c r="BE341" s="205">
        <f>IF(N341="základní",J341,0)</f>
        <v>0</v>
      </c>
      <c r="BF341" s="205">
        <f>IF(N341="snížená",J341,0)</f>
        <v>0</v>
      </c>
      <c r="BG341" s="205">
        <f>IF(N341="zákl. přenesená",J341,0)</f>
        <v>0</v>
      </c>
      <c r="BH341" s="205">
        <f>IF(N341="sníž. přenesená",J341,0)</f>
        <v>0</v>
      </c>
      <c r="BI341" s="205">
        <f>IF(N341="nulová",J341,0)</f>
        <v>0</v>
      </c>
      <c r="BJ341" s="18" t="s">
        <v>111</v>
      </c>
      <c r="BK341" s="205">
        <f>ROUND(I341*H341,2)</f>
        <v>0</v>
      </c>
      <c r="BL341" s="18" t="s">
        <v>111</v>
      </c>
      <c r="BM341" s="204" t="s">
        <v>845</v>
      </c>
    </row>
    <row r="342" spans="1:65" s="13" customFormat="1" ht="11.25">
      <c r="B342" s="206"/>
      <c r="C342" s="207"/>
      <c r="D342" s="208" t="s">
        <v>169</v>
      </c>
      <c r="E342" s="209" t="s">
        <v>1</v>
      </c>
      <c r="F342" s="210" t="s">
        <v>220</v>
      </c>
      <c r="G342" s="207"/>
      <c r="H342" s="209" t="s">
        <v>1</v>
      </c>
      <c r="I342" s="211"/>
      <c r="J342" s="207"/>
      <c r="K342" s="207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169</v>
      </c>
      <c r="AU342" s="216" t="s">
        <v>85</v>
      </c>
      <c r="AV342" s="13" t="s">
        <v>83</v>
      </c>
      <c r="AW342" s="13" t="s">
        <v>32</v>
      </c>
      <c r="AX342" s="13" t="s">
        <v>76</v>
      </c>
      <c r="AY342" s="216" t="s">
        <v>163</v>
      </c>
    </row>
    <row r="343" spans="1:65" s="14" customFormat="1" ht="11.25">
      <c r="B343" s="217"/>
      <c r="C343" s="218"/>
      <c r="D343" s="208" t="s">
        <v>169</v>
      </c>
      <c r="E343" s="219" t="s">
        <v>1</v>
      </c>
      <c r="F343" s="220" t="s">
        <v>846</v>
      </c>
      <c r="G343" s="218"/>
      <c r="H343" s="221">
        <v>2.0299999999999998</v>
      </c>
      <c r="I343" s="222"/>
      <c r="J343" s="218"/>
      <c r="K343" s="218"/>
      <c r="L343" s="223"/>
      <c r="M343" s="229"/>
      <c r="N343" s="230"/>
      <c r="O343" s="230"/>
      <c r="P343" s="230"/>
      <c r="Q343" s="230"/>
      <c r="R343" s="230"/>
      <c r="S343" s="230"/>
      <c r="T343" s="231"/>
      <c r="AT343" s="227" t="s">
        <v>169</v>
      </c>
      <c r="AU343" s="227" t="s">
        <v>85</v>
      </c>
      <c r="AV343" s="14" t="s">
        <v>85</v>
      </c>
      <c r="AW343" s="14" t="s">
        <v>32</v>
      </c>
      <c r="AX343" s="14" t="s">
        <v>83</v>
      </c>
      <c r="AY343" s="227" t="s">
        <v>163</v>
      </c>
    </row>
    <row r="344" spans="1:65" s="2" customFormat="1" ht="16.5" customHeight="1">
      <c r="A344" s="35"/>
      <c r="B344" s="36"/>
      <c r="C344" s="254" t="s">
        <v>483</v>
      </c>
      <c r="D344" s="254" t="s">
        <v>311</v>
      </c>
      <c r="E344" s="255" t="s">
        <v>417</v>
      </c>
      <c r="F344" s="256" t="s">
        <v>418</v>
      </c>
      <c r="G344" s="257" t="s">
        <v>345</v>
      </c>
      <c r="H344" s="258">
        <v>11.164999999999999</v>
      </c>
      <c r="I344" s="259"/>
      <c r="J344" s="260">
        <f>ROUND(I344*H344,2)</f>
        <v>0</v>
      </c>
      <c r="K344" s="256" t="s">
        <v>1</v>
      </c>
      <c r="L344" s="261"/>
      <c r="M344" s="262" t="s">
        <v>1</v>
      </c>
      <c r="N344" s="263" t="s">
        <v>43</v>
      </c>
      <c r="O344" s="73"/>
      <c r="P344" s="202">
        <f>O344*H344</f>
        <v>0</v>
      </c>
      <c r="Q344" s="202">
        <v>2.1739999999999999E-2</v>
      </c>
      <c r="R344" s="202">
        <f>Q344*H344</f>
        <v>0.24272709999999997</v>
      </c>
      <c r="S344" s="202">
        <v>0</v>
      </c>
      <c r="T344" s="203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4" t="s">
        <v>253</v>
      </c>
      <c r="AT344" s="204" t="s">
        <v>311</v>
      </c>
      <c r="AU344" s="204" t="s">
        <v>85</v>
      </c>
      <c r="AY344" s="18" t="s">
        <v>163</v>
      </c>
      <c r="BE344" s="205">
        <f>IF(N344="základní",J344,0)</f>
        <v>0</v>
      </c>
      <c r="BF344" s="205">
        <f>IF(N344="snížená",J344,0)</f>
        <v>0</v>
      </c>
      <c r="BG344" s="205">
        <f>IF(N344="zákl. přenesená",J344,0)</f>
        <v>0</v>
      </c>
      <c r="BH344" s="205">
        <f>IF(N344="sníž. přenesená",J344,0)</f>
        <v>0</v>
      </c>
      <c r="BI344" s="205">
        <f>IF(N344="nulová",J344,0)</f>
        <v>0</v>
      </c>
      <c r="BJ344" s="18" t="s">
        <v>111</v>
      </c>
      <c r="BK344" s="205">
        <f>ROUND(I344*H344,2)</f>
        <v>0</v>
      </c>
      <c r="BL344" s="18" t="s">
        <v>111</v>
      </c>
      <c r="BM344" s="204" t="s">
        <v>847</v>
      </c>
    </row>
    <row r="345" spans="1:65" s="13" customFormat="1" ht="11.25">
      <c r="B345" s="206"/>
      <c r="C345" s="207"/>
      <c r="D345" s="208" t="s">
        <v>169</v>
      </c>
      <c r="E345" s="209" t="s">
        <v>1</v>
      </c>
      <c r="F345" s="210" t="s">
        <v>220</v>
      </c>
      <c r="G345" s="207"/>
      <c r="H345" s="209" t="s">
        <v>1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169</v>
      </c>
      <c r="AU345" s="216" t="s">
        <v>85</v>
      </c>
      <c r="AV345" s="13" t="s">
        <v>83</v>
      </c>
      <c r="AW345" s="13" t="s">
        <v>32</v>
      </c>
      <c r="AX345" s="13" t="s">
        <v>76</v>
      </c>
      <c r="AY345" s="216" t="s">
        <v>163</v>
      </c>
    </row>
    <row r="346" spans="1:65" s="14" customFormat="1" ht="11.25">
      <c r="B346" s="217"/>
      <c r="C346" s="218"/>
      <c r="D346" s="208" t="s">
        <v>169</v>
      </c>
      <c r="E346" s="219" t="s">
        <v>1</v>
      </c>
      <c r="F346" s="220" t="s">
        <v>848</v>
      </c>
      <c r="G346" s="218"/>
      <c r="H346" s="221">
        <v>11.164999999999999</v>
      </c>
      <c r="I346" s="222"/>
      <c r="J346" s="218"/>
      <c r="K346" s="218"/>
      <c r="L346" s="223"/>
      <c r="M346" s="229"/>
      <c r="N346" s="230"/>
      <c r="O346" s="230"/>
      <c r="P346" s="230"/>
      <c r="Q346" s="230"/>
      <c r="R346" s="230"/>
      <c r="S346" s="230"/>
      <c r="T346" s="231"/>
      <c r="AT346" s="227" t="s">
        <v>169</v>
      </c>
      <c r="AU346" s="227" t="s">
        <v>85</v>
      </c>
      <c r="AV346" s="14" t="s">
        <v>85</v>
      </c>
      <c r="AW346" s="14" t="s">
        <v>32</v>
      </c>
      <c r="AX346" s="14" t="s">
        <v>83</v>
      </c>
      <c r="AY346" s="227" t="s">
        <v>163</v>
      </c>
    </row>
    <row r="347" spans="1:65" s="2" customFormat="1" ht="21.75" customHeight="1">
      <c r="A347" s="35"/>
      <c r="B347" s="36"/>
      <c r="C347" s="193" t="s">
        <v>487</v>
      </c>
      <c r="D347" s="193" t="s">
        <v>165</v>
      </c>
      <c r="E347" s="194" t="s">
        <v>431</v>
      </c>
      <c r="F347" s="195" t="s">
        <v>432</v>
      </c>
      <c r="G347" s="196" t="s">
        <v>345</v>
      </c>
      <c r="H347" s="197">
        <v>14</v>
      </c>
      <c r="I347" s="198"/>
      <c r="J347" s="199">
        <f>ROUND(I347*H347,2)</f>
        <v>0</v>
      </c>
      <c r="K347" s="195" t="s">
        <v>212</v>
      </c>
      <c r="L347" s="40"/>
      <c r="M347" s="200" t="s">
        <v>1</v>
      </c>
      <c r="N347" s="201" t="s">
        <v>43</v>
      </c>
      <c r="O347" s="73"/>
      <c r="P347" s="202">
        <f>O347*H347</f>
        <v>0</v>
      </c>
      <c r="Q347" s="202">
        <v>6.8640000000000007E-2</v>
      </c>
      <c r="R347" s="202">
        <f>Q347*H347</f>
        <v>0.96096000000000004</v>
      </c>
      <c r="S347" s="202">
        <v>0</v>
      </c>
      <c r="T347" s="203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4" t="s">
        <v>111</v>
      </c>
      <c r="AT347" s="204" t="s">
        <v>165</v>
      </c>
      <c r="AU347" s="204" t="s">
        <v>85</v>
      </c>
      <c r="AY347" s="18" t="s">
        <v>163</v>
      </c>
      <c r="BE347" s="205">
        <f>IF(N347="základní",J347,0)</f>
        <v>0</v>
      </c>
      <c r="BF347" s="205">
        <f>IF(N347="snížená",J347,0)</f>
        <v>0</v>
      </c>
      <c r="BG347" s="205">
        <f>IF(N347="zákl. přenesená",J347,0)</f>
        <v>0</v>
      </c>
      <c r="BH347" s="205">
        <f>IF(N347="sníž. přenesená",J347,0)</f>
        <v>0</v>
      </c>
      <c r="BI347" s="205">
        <f>IF(N347="nulová",J347,0)</f>
        <v>0</v>
      </c>
      <c r="BJ347" s="18" t="s">
        <v>111</v>
      </c>
      <c r="BK347" s="205">
        <f>ROUND(I347*H347,2)</f>
        <v>0</v>
      </c>
      <c r="BL347" s="18" t="s">
        <v>111</v>
      </c>
      <c r="BM347" s="204" t="s">
        <v>433</v>
      </c>
    </row>
    <row r="348" spans="1:65" s="13" customFormat="1" ht="11.25">
      <c r="B348" s="206"/>
      <c r="C348" s="207"/>
      <c r="D348" s="208" t="s">
        <v>169</v>
      </c>
      <c r="E348" s="209" t="s">
        <v>1</v>
      </c>
      <c r="F348" s="210" t="s">
        <v>220</v>
      </c>
      <c r="G348" s="207"/>
      <c r="H348" s="209" t="s">
        <v>1</v>
      </c>
      <c r="I348" s="211"/>
      <c r="J348" s="207"/>
      <c r="K348" s="207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169</v>
      </c>
      <c r="AU348" s="216" t="s">
        <v>85</v>
      </c>
      <c r="AV348" s="13" t="s">
        <v>83</v>
      </c>
      <c r="AW348" s="13" t="s">
        <v>32</v>
      </c>
      <c r="AX348" s="13" t="s">
        <v>76</v>
      </c>
      <c r="AY348" s="216" t="s">
        <v>163</v>
      </c>
    </row>
    <row r="349" spans="1:65" s="14" customFormat="1" ht="11.25">
      <c r="B349" s="217"/>
      <c r="C349" s="218"/>
      <c r="D349" s="208" t="s">
        <v>169</v>
      </c>
      <c r="E349" s="219" t="s">
        <v>1</v>
      </c>
      <c r="F349" s="220" t="s">
        <v>849</v>
      </c>
      <c r="G349" s="218"/>
      <c r="H349" s="221">
        <v>14</v>
      </c>
      <c r="I349" s="222"/>
      <c r="J349" s="218"/>
      <c r="K349" s="218"/>
      <c r="L349" s="223"/>
      <c r="M349" s="229"/>
      <c r="N349" s="230"/>
      <c r="O349" s="230"/>
      <c r="P349" s="230"/>
      <c r="Q349" s="230"/>
      <c r="R349" s="230"/>
      <c r="S349" s="230"/>
      <c r="T349" s="231"/>
      <c r="AT349" s="227" t="s">
        <v>169</v>
      </c>
      <c r="AU349" s="227" t="s">
        <v>85</v>
      </c>
      <c r="AV349" s="14" t="s">
        <v>85</v>
      </c>
      <c r="AW349" s="14" t="s">
        <v>32</v>
      </c>
      <c r="AX349" s="14" t="s">
        <v>83</v>
      </c>
      <c r="AY349" s="227" t="s">
        <v>163</v>
      </c>
    </row>
    <row r="350" spans="1:65" s="2" customFormat="1" ht="33" customHeight="1">
      <c r="A350" s="35"/>
      <c r="B350" s="36"/>
      <c r="C350" s="193" t="s">
        <v>491</v>
      </c>
      <c r="D350" s="193" t="s">
        <v>165</v>
      </c>
      <c r="E350" s="194" t="s">
        <v>435</v>
      </c>
      <c r="F350" s="195" t="s">
        <v>436</v>
      </c>
      <c r="G350" s="196" t="s">
        <v>345</v>
      </c>
      <c r="H350" s="197">
        <v>14</v>
      </c>
      <c r="I350" s="198"/>
      <c r="J350" s="199">
        <f>ROUND(I350*H350,2)</f>
        <v>0</v>
      </c>
      <c r="K350" s="195" t="s">
        <v>212</v>
      </c>
      <c r="L350" s="40"/>
      <c r="M350" s="200" t="s">
        <v>1</v>
      </c>
      <c r="N350" s="201" t="s">
        <v>43</v>
      </c>
      <c r="O350" s="73"/>
      <c r="P350" s="202">
        <f>O350*H350</f>
        <v>0</v>
      </c>
      <c r="Q350" s="202">
        <v>1.0000000000000001E-5</v>
      </c>
      <c r="R350" s="202">
        <f>Q350*H350</f>
        <v>1.4000000000000001E-4</v>
      </c>
      <c r="S350" s="202">
        <v>0</v>
      </c>
      <c r="T350" s="203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4" t="s">
        <v>111</v>
      </c>
      <c r="AT350" s="204" t="s">
        <v>165</v>
      </c>
      <c r="AU350" s="204" t="s">
        <v>85</v>
      </c>
      <c r="AY350" s="18" t="s">
        <v>163</v>
      </c>
      <c r="BE350" s="205">
        <f>IF(N350="základní",J350,0)</f>
        <v>0</v>
      </c>
      <c r="BF350" s="205">
        <f>IF(N350="snížená",J350,0)</f>
        <v>0</v>
      </c>
      <c r="BG350" s="205">
        <f>IF(N350="zákl. přenesená",J350,0)</f>
        <v>0</v>
      </c>
      <c r="BH350" s="205">
        <f>IF(N350="sníž. přenesená",J350,0)</f>
        <v>0</v>
      </c>
      <c r="BI350" s="205">
        <f>IF(N350="nulová",J350,0)</f>
        <v>0</v>
      </c>
      <c r="BJ350" s="18" t="s">
        <v>111</v>
      </c>
      <c r="BK350" s="205">
        <f>ROUND(I350*H350,2)</f>
        <v>0</v>
      </c>
      <c r="BL350" s="18" t="s">
        <v>111</v>
      </c>
      <c r="BM350" s="204" t="s">
        <v>437</v>
      </c>
    </row>
    <row r="351" spans="1:65" s="13" customFormat="1" ht="11.25">
      <c r="B351" s="206"/>
      <c r="C351" s="207"/>
      <c r="D351" s="208" t="s">
        <v>169</v>
      </c>
      <c r="E351" s="209" t="s">
        <v>1</v>
      </c>
      <c r="F351" s="210" t="s">
        <v>220</v>
      </c>
      <c r="G351" s="207"/>
      <c r="H351" s="209" t="s">
        <v>1</v>
      </c>
      <c r="I351" s="211"/>
      <c r="J351" s="207"/>
      <c r="K351" s="207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169</v>
      </c>
      <c r="AU351" s="216" t="s">
        <v>85</v>
      </c>
      <c r="AV351" s="13" t="s">
        <v>83</v>
      </c>
      <c r="AW351" s="13" t="s">
        <v>32</v>
      </c>
      <c r="AX351" s="13" t="s">
        <v>76</v>
      </c>
      <c r="AY351" s="216" t="s">
        <v>163</v>
      </c>
    </row>
    <row r="352" spans="1:65" s="14" customFormat="1" ht="11.25">
      <c r="B352" s="217"/>
      <c r="C352" s="218"/>
      <c r="D352" s="208" t="s">
        <v>169</v>
      </c>
      <c r="E352" s="219" t="s">
        <v>1</v>
      </c>
      <c r="F352" s="220" t="s">
        <v>276</v>
      </c>
      <c r="G352" s="218"/>
      <c r="H352" s="221">
        <v>10</v>
      </c>
      <c r="I352" s="222"/>
      <c r="J352" s="218"/>
      <c r="K352" s="218"/>
      <c r="L352" s="223"/>
      <c r="M352" s="229"/>
      <c r="N352" s="230"/>
      <c r="O352" s="230"/>
      <c r="P352" s="230"/>
      <c r="Q352" s="230"/>
      <c r="R352" s="230"/>
      <c r="S352" s="230"/>
      <c r="T352" s="231"/>
      <c r="AT352" s="227" t="s">
        <v>169</v>
      </c>
      <c r="AU352" s="227" t="s">
        <v>85</v>
      </c>
      <c r="AV352" s="14" t="s">
        <v>85</v>
      </c>
      <c r="AW352" s="14" t="s">
        <v>32</v>
      </c>
      <c r="AX352" s="14" t="s">
        <v>76</v>
      </c>
      <c r="AY352" s="227" t="s">
        <v>163</v>
      </c>
    </row>
    <row r="353" spans="1:65" s="13" customFormat="1" ht="11.25">
      <c r="B353" s="206"/>
      <c r="C353" s="207"/>
      <c r="D353" s="208" t="s">
        <v>169</v>
      </c>
      <c r="E353" s="209" t="s">
        <v>1</v>
      </c>
      <c r="F353" s="210" t="s">
        <v>806</v>
      </c>
      <c r="G353" s="207"/>
      <c r="H353" s="209" t="s">
        <v>1</v>
      </c>
      <c r="I353" s="211"/>
      <c r="J353" s="207"/>
      <c r="K353" s="207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169</v>
      </c>
      <c r="AU353" s="216" t="s">
        <v>85</v>
      </c>
      <c r="AV353" s="13" t="s">
        <v>83</v>
      </c>
      <c r="AW353" s="13" t="s">
        <v>32</v>
      </c>
      <c r="AX353" s="13" t="s">
        <v>76</v>
      </c>
      <c r="AY353" s="216" t="s">
        <v>163</v>
      </c>
    </row>
    <row r="354" spans="1:65" s="14" customFormat="1" ht="11.25">
      <c r="B354" s="217"/>
      <c r="C354" s="218"/>
      <c r="D354" s="208" t="s">
        <v>169</v>
      </c>
      <c r="E354" s="219" t="s">
        <v>1</v>
      </c>
      <c r="F354" s="220" t="s">
        <v>850</v>
      </c>
      <c r="G354" s="218"/>
      <c r="H354" s="221">
        <v>4</v>
      </c>
      <c r="I354" s="222"/>
      <c r="J354" s="218"/>
      <c r="K354" s="218"/>
      <c r="L354" s="223"/>
      <c r="M354" s="229"/>
      <c r="N354" s="230"/>
      <c r="O354" s="230"/>
      <c r="P354" s="230"/>
      <c r="Q354" s="230"/>
      <c r="R354" s="230"/>
      <c r="S354" s="230"/>
      <c r="T354" s="231"/>
      <c r="AT354" s="227" t="s">
        <v>169</v>
      </c>
      <c r="AU354" s="227" t="s">
        <v>85</v>
      </c>
      <c r="AV354" s="14" t="s">
        <v>85</v>
      </c>
      <c r="AW354" s="14" t="s">
        <v>32</v>
      </c>
      <c r="AX354" s="14" t="s">
        <v>76</v>
      </c>
      <c r="AY354" s="227" t="s">
        <v>163</v>
      </c>
    </row>
    <row r="355" spans="1:65" s="15" customFormat="1" ht="11.25">
      <c r="B355" s="232"/>
      <c r="C355" s="233"/>
      <c r="D355" s="208" t="s">
        <v>169</v>
      </c>
      <c r="E355" s="234" t="s">
        <v>1</v>
      </c>
      <c r="F355" s="235" t="s">
        <v>196</v>
      </c>
      <c r="G355" s="233"/>
      <c r="H355" s="236">
        <v>14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AT355" s="242" t="s">
        <v>169</v>
      </c>
      <c r="AU355" s="242" t="s">
        <v>85</v>
      </c>
      <c r="AV355" s="15" t="s">
        <v>111</v>
      </c>
      <c r="AW355" s="15" t="s">
        <v>32</v>
      </c>
      <c r="AX355" s="15" t="s">
        <v>83</v>
      </c>
      <c r="AY355" s="242" t="s">
        <v>163</v>
      </c>
    </row>
    <row r="356" spans="1:65" s="2" customFormat="1" ht="16.5" customHeight="1">
      <c r="A356" s="35"/>
      <c r="B356" s="36"/>
      <c r="C356" s="254" t="s">
        <v>496</v>
      </c>
      <c r="D356" s="254" t="s">
        <v>311</v>
      </c>
      <c r="E356" s="255" t="s">
        <v>439</v>
      </c>
      <c r="F356" s="256" t="s">
        <v>440</v>
      </c>
      <c r="G356" s="257" t="s">
        <v>345</v>
      </c>
      <c r="H356" s="258">
        <v>10.15</v>
      </c>
      <c r="I356" s="259"/>
      <c r="J356" s="260">
        <f>ROUND(I356*H356,2)</f>
        <v>0</v>
      </c>
      <c r="K356" s="256" t="s">
        <v>212</v>
      </c>
      <c r="L356" s="261"/>
      <c r="M356" s="262" t="s">
        <v>1</v>
      </c>
      <c r="N356" s="263" t="s">
        <v>43</v>
      </c>
      <c r="O356" s="73"/>
      <c r="P356" s="202">
        <f>O356*H356</f>
        <v>0</v>
      </c>
      <c r="Q356" s="202">
        <v>1.1000000000000001E-3</v>
      </c>
      <c r="R356" s="202">
        <f>Q356*H356</f>
        <v>1.1165000000000001E-2</v>
      </c>
      <c r="S356" s="202">
        <v>0</v>
      </c>
      <c r="T356" s="203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4" t="s">
        <v>253</v>
      </c>
      <c r="AT356" s="204" t="s">
        <v>311</v>
      </c>
      <c r="AU356" s="204" t="s">
        <v>85</v>
      </c>
      <c r="AY356" s="18" t="s">
        <v>163</v>
      </c>
      <c r="BE356" s="205">
        <f>IF(N356="základní",J356,0)</f>
        <v>0</v>
      </c>
      <c r="BF356" s="205">
        <f>IF(N356="snížená",J356,0)</f>
        <v>0</v>
      </c>
      <c r="BG356" s="205">
        <f>IF(N356="zákl. přenesená",J356,0)</f>
        <v>0</v>
      </c>
      <c r="BH356" s="205">
        <f>IF(N356="sníž. přenesená",J356,0)</f>
        <v>0</v>
      </c>
      <c r="BI356" s="205">
        <f>IF(N356="nulová",J356,0)</f>
        <v>0</v>
      </c>
      <c r="BJ356" s="18" t="s">
        <v>111</v>
      </c>
      <c r="BK356" s="205">
        <f>ROUND(I356*H356,2)</f>
        <v>0</v>
      </c>
      <c r="BL356" s="18" t="s">
        <v>111</v>
      </c>
      <c r="BM356" s="204" t="s">
        <v>441</v>
      </c>
    </row>
    <row r="357" spans="1:65" s="13" customFormat="1" ht="11.25">
      <c r="B357" s="206"/>
      <c r="C357" s="207"/>
      <c r="D357" s="208" t="s">
        <v>169</v>
      </c>
      <c r="E357" s="209" t="s">
        <v>1</v>
      </c>
      <c r="F357" s="210" t="s">
        <v>220</v>
      </c>
      <c r="G357" s="207"/>
      <c r="H357" s="209" t="s">
        <v>1</v>
      </c>
      <c r="I357" s="211"/>
      <c r="J357" s="207"/>
      <c r="K357" s="207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169</v>
      </c>
      <c r="AU357" s="216" t="s">
        <v>85</v>
      </c>
      <c r="AV357" s="13" t="s">
        <v>83</v>
      </c>
      <c r="AW357" s="13" t="s">
        <v>32</v>
      </c>
      <c r="AX357" s="13" t="s">
        <v>76</v>
      </c>
      <c r="AY357" s="216" t="s">
        <v>163</v>
      </c>
    </row>
    <row r="358" spans="1:65" s="14" customFormat="1" ht="11.25">
      <c r="B358" s="217"/>
      <c r="C358" s="218"/>
      <c r="D358" s="208" t="s">
        <v>169</v>
      </c>
      <c r="E358" s="219" t="s">
        <v>1</v>
      </c>
      <c r="F358" s="220" t="s">
        <v>851</v>
      </c>
      <c r="G358" s="218"/>
      <c r="H358" s="221">
        <v>10.15</v>
      </c>
      <c r="I358" s="222"/>
      <c r="J358" s="218"/>
      <c r="K358" s="218"/>
      <c r="L358" s="223"/>
      <c r="M358" s="229"/>
      <c r="N358" s="230"/>
      <c r="O358" s="230"/>
      <c r="P358" s="230"/>
      <c r="Q358" s="230"/>
      <c r="R358" s="230"/>
      <c r="S358" s="230"/>
      <c r="T358" s="231"/>
      <c r="AT358" s="227" t="s">
        <v>169</v>
      </c>
      <c r="AU358" s="227" t="s">
        <v>85</v>
      </c>
      <c r="AV358" s="14" t="s">
        <v>85</v>
      </c>
      <c r="AW358" s="14" t="s">
        <v>32</v>
      </c>
      <c r="AX358" s="14" t="s">
        <v>83</v>
      </c>
      <c r="AY358" s="227" t="s">
        <v>163</v>
      </c>
    </row>
    <row r="359" spans="1:65" s="2" customFormat="1" ht="16.5" customHeight="1">
      <c r="A359" s="35"/>
      <c r="B359" s="36"/>
      <c r="C359" s="254" t="s">
        <v>500</v>
      </c>
      <c r="D359" s="254" t="s">
        <v>311</v>
      </c>
      <c r="E359" s="255" t="s">
        <v>852</v>
      </c>
      <c r="F359" s="256" t="s">
        <v>853</v>
      </c>
      <c r="G359" s="257" t="s">
        <v>345</v>
      </c>
      <c r="H359" s="258">
        <v>4.0599999999999996</v>
      </c>
      <c r="I359" s="259"/>
      <c r="J359" s="260">
        <f>ROUND(I359*H359,2)</f>
        <v>0</v>
      </c>
      <c r="K359" s="256" t="s">
        <v>212</v>
      </c>
      <c r="L359" s="261"/>
      <c r="M359" s="262" t="s">
        <v>1</v>
      </c>
      <c r="N359" s="263" t="s">
        <v>43</v>
      </c>
      <c r="O359" s="73"/>
      <c r="P359" s="202">
        <f>O359*H359</f>
        <v>0</v>
      </c>
      <c r="Q359" s="202">
        <v>1.4E-3</v>
      </c>
      <c r="R359" s="202">
        <f>Q359*H359</f>
        <v>5.6839999999999998E-3</v>
      </c>
      <c r="S359" s="202">
        <v>0</v>
      </c>
      <c r="T359" s="203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4" t="s">
        <v>253</v>
      </c>
      <c r="AT359" s="204" t="s">
        <v>311</v>
      </c>
      <c r="AU359" s="204" t="s">
        <v>85</v>
      </c>
      <c r="AY359" s="18" t="s">
        <v>163</v>
      </c>
      <c r="BE359" s="205">
        <f>IF(N359="základní",J359,0)</f>
        <v>0</v>
      </c>
      <c r="BF359" s="205">
        <f>IF(N359="snížená",J359,0)</f>
        <v>0</v>
      </c>
      <c r="BG359" s="205">
        <f>IF(N359="zákl. přenesená",J359,0)</f>
        <v>0</v>
      </c>
      <c r="BH359" s="205">
        <f>IF(N359="sníž. přenesená",J359,0)</f>
        <v>0</v>
      </c>
      <c r="BI359" s="205">
        <f>IF(N359="nulová",J359,0)</f>
        <v>0</v>
      </c>
      <c r="BJ359" s="18" t="s">
        <v>111</v>
      </c>
      <c r="BK359" s="205">
        <f>ROUND(I359*H359,2)</f>
        <v>0</v>
      </c>
      <c r="BL359" s="18" t="s">
        <v>111</v>
      </c>
      <c r="BM359" s="204" t="s">
        <v>854</v>
      </c>
    </row>
    <row r="360" spans="1:65" s="13" customFormat="1" ht="22.5">
      <c r="B360" s="206"/>
      <c r="C360" s="207"/>
      <c r="D360" s="208" t="s">
        <v>169</v>
      </c>
      <c r="E360" s="209" t="s">
        <v>1</v>
      </c>
      <c r="F360" s="210" t="s">
        <v>855</v>
      </c>
      <c r="G360" s="207"/>
      <c r="H360" s="209" t="s">
        <v>1</v>
      </c>
      <c r="I360" s="211"/>
      <c r="J360" s="207"/>
      <c r="K360" s="207"/>
      <c r="L360" s="212"/>
      <c r="M360" s="213"/>
      <c r="N360" s="214"/>
      <c r="O360" s="214"/>
      <c r="P360" s="214"/>
      <c r="Q360" s="214"/>
      <c r="R360" s="214"/>
      <c r="S360" s="214"/>
      <c r="T360" s="215"/>
      <c r="AT360" s="216" t="s">
        <v>169</v>
      </c>
      <c r="AU360" s="216" t="s">
        <v>85</v>
      </c>
      <c r="AV360" s="13" t="s">
        <v>83</v>
      </c>
      <c r="AW360" s="13" t="s">
        <v>32</v>
      </c>
      <c r="AX360" s="13" t="s">
        <v>76</v>
      </c>
      <c r="AY360" s="216" t="s">
        <v>163</v>
      </c>
    </row>
    <row r="361" spans="1:65" s="14" customFormat="1" ht="11.25">
      <c r="B361" s="217"/>
      <c r="C361" s="218"/>
      <c r="D361" s="208" t="s">
        <v>169</v>
      </c>
      <c r="E361" s="219" t="s">
        <v>1</v>
      </c>
      <c r="F361" s="220" t="s">
        <v>856</v>
      </c>
      <c r="G361" s="218"/>
      <c r="H361" s="221">
        <v>4.0599999999999996</v>
      </c>
      <c r="I361" s="222"/>
      <c r="J361" s="218"/>
      <c r="K361" s="218"/>
      <c r="L361" s="223"/>
      <c r="M361" s="229"/>
      <c r="N361" s="230"/>
      <c r="O361" s="230"/>
      <c r="P361" s="230"/>
      <c r="Q361" s="230"/>
      <c r="R361" s="230"/>
      <c r="S361" s="230"/>
      <c r="T361" s="231"/>
      <c r="AT361" s="227" t="s">
        <v>169</v>
      </c>
      <c r="AU361" s="227" t="s">
        <v>85</v>
      </c>
      <c r="AV361" s="14" t="s">
        <v>85</v>
      </c>
      <c r="AW361" s="14" t="s">
        <v>32</v>
      </c>
      <c r="AX361" s="14" t="s">
        <v>83</v>
      </c>
      <c r="AY361" s="227" t="s">
        <v>163</v>
      </c>
    </row>
    <row r="362" spans="1:65" s="2" customFormat="1" ht="33" customHeight="1">
      <c r="A362" s="35"/>
      <c r="B362" s="36"/>
      <c r="C362" s="193" t="s">
        <v>505</v>
      </c>
      <c r="D362" s="193" t="s">
        <v>165</v>
      </c>
      <c r="E362" s="194" t="s">
        <v>443</v>
      </c>
      <c r="F362" s="195" t="s">
        <v>444</v>
      </c>
      <c r="G362" s="196" t="s">
        <v>345</v>
      </c>
      <c r="H362" s="197">
        <v>3</v>
      </c>
      <c r="I362" s="198"/>
      <c r="J362" s="199">
        <f>ROUND(I362*H362,2)</f>
        <v>0</v>
      </c>
      <c r="K362" s="195" t="s">
        <v>212</v>
      </c>
      <c r="L362" s="40"/>
      <c r="M362" s="200" t="s">
        <v>1</v>
      </c>
      <c r="N362" s="201" t="s">
        <v>43</v>
      </c>
      <c r="O362" s="73"/>
      <c r="P362" s="202">
        <f>O362*H362</f>
        <v>0</v>
      </c>
      <c r="Q362" s="202">
        <v>0</v>
      </c>
      <c r="R362" s="202">
        <f>Q362*H362</f>
        <v>0</v>
      </c>
      <c r="S362" s="202">
        <v>0</v>
      </c>
      <c r="T362" s="203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4" t="s">
        <v>111</v>
      </c>
      <c r="AT362" s="204" t="s">
        <v>165</v>
      </c>
      <c r="AU362" s="204" t="s">
        <v>85</v>
      </c>
      <c r="AY362" s="18" t="s">
        <v>163</v>
      </c>
      <c r="BE362" s="205">
        <f>IF(N362="základní",J362,0)</f>
        <v>0</v>
      </c>
      <c r="BF362" s="205">
        <f>IF(N362="snížená",J362,0)</f>
        <v>0</v>
      </c>
      <c r="BG362" s="205">
        <f>IF(N362="zákl. přenesená",J362,0)</f>
        <v>0</v>
      </c>
      <c r="BH362" s="205">
        <f>IF(N362="sníž. přenesená",J362,0)</f>
        <v>0</v>
      </c>
      <c r="BI362" s="205">
        <f>IF(N362="nulová",J362,0)</f>
        <v>0</v>
      </c>
      <c r="BJ362" s="18" t="s">
        <v>111</v>
      </c>
      <c r="BK362" s="205">
        <f>ROUND(I362*H362,2)</f>
        <v>0</v>
      </c>
      <c r="BL362" s="18" t="s">
        <v>111</v>
      </c>
      <c r="BM362" s="204" t="s">
        <v>445</v>
      </c>
    </row>
    <row r="363" spans="1:65" s="13" customFormat="1" ht="11.25">
      <c r="B363" s="206"/>
      <c r="C363" s="207"/>
      <c r="D363" s="208" t="s">
        <v>169</v>
      </c>
      <c r="E363" s="209" t="s">
        <v>1</v>
      </c>
      <c r="F363" s="210" t="s">
        <v>220</v>
      </c>
      <c r="G363" s="207"/>
      <c r="H363" s="209" t="s">
        <v>1</v>
      </c>
      <c r="I363" s="211"/>
      <c r="J363" s="207"/>
      <c r="K363" s="207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169</v>
      </c>
      <c r="AU363" s="216" t="s">
        <v>85</v>
      </c>
      <c r="AV363" s="13" t="s">
        <v>83</v>
      </c>
      <c r="AW363" s="13" t="s">
        <v>32</v>
      </c>
      <c r="AX363" s="13" t="s">
        <v>76</v>
      </c>
      <c r="AY363" s="216" t="s">
        <v>163</v>
      </c>
    </row>
    <row r="364" spans="1:65" s="14" customFormat="1" ht="11.25">
      <c r="B364" s="217"/>
      <c r="C364" s="218"/>
      <c r="D364" s="208" t="s">
        <v>169</v>
      </c>
      <c r="E364" s="219" t="s">
        <v>1</v>
      </c>
      <c r="F364" s="220" t="s">
        <v>97</v>
      </c>
      <c r="G364" s="218"/>
      <c r="H364" s="221">
        <v>3</v>
      </c>
      <c r="I364" s="222"/>
      <c r="J364" s="218"/>
      <c r="K364" s="218"/>
      <c r="L364" s="223"/>
      <c r="M364" s="229"/>
      <c r="N364" s="230"/>
      <c r="O364" s="230"/>
      <c r="P364" s="230"/>
      <c r="Q364" s="230"/>
      <c r="R364" s="230"/>
      <c r="S364" s="230"/>
      <c r="T364" s="231"/>
      <c r="AT364" s="227" t="s">
        <v>169</v>
      </c>
      <c r="AU364" s="227" t="s">
        <v>85</v>
      </c>
      <c r="AV364" s="14" t="s">
        <v>85</v>
      </c>
      <c r="AW364" s="14" t="s">
        <v>32</v>
      </c>
      <c r="AX364" s="14" t="s">
        <v>83</v>
      </c>
      <c r="AY364" s="227" t="s">
        <v>163</v>
      </c>
    </row>
    <row r="365" spans="1:65" s="2" customFormat="1" ht="16.5" customHeight="1">
      <c r="A365" s="35"/>
      <c r="B365" s="36"/>
      <c r="C365" s="254" t="s">
        <v>511</v>
      </c>
      <c r="D365" s="254" t="s">
        <v>311</v>
      </c>
      <c r="E365" s="255" t="s">
        <v>447</v>
      </c>
      <c r="F365" s="256" t="s">
        <v>448</v>
      </c>
      <c r="G365" s="257" t="s">
        <v>345</v>
      </c>
      <c r="H365" s="258">
        <v>3.0449999999999999</v>
      </c>
      <c r="I365" s="259"/>
      <c r="J365" s="260">
        <f>ROUND(I365*H365,2)</f>
        <v>0</v>
      </c>
      <c r="K365" s="256" t="s">
        <v>212</v>
      </c>
      <c r="L365" s="261"/>
      <c r="M365" s="262" t="s">
        <v>1</v>
      </c>
      <c r="N365" s="263" t="s">
        <v>43</v>
      </c>
      <c r="O365" s="73"/>
      <c r="P365" s="202">
        <f>O365*H365</f>
        <v>0</v>
      </c>
      <c r="Q365" s="202">
        <v>6.4999999999999997E-4</v>
      </c>
      <c r="R365" s="202">
        <f>Q365*H365</f>
        <v>1.9792499999999997E-3</v>
      </c>
      <c r="S365" s="202">
        <v>0</v>
      </c>
      <c r="T365" s="203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4" t="s">
        <v>253</v>
      </c>
      <c r="AT365" s="204" t="s">
        <v>311</v>
      </c>
      <c r="AU365" s="204" t="s">
        <v>85</v>
      </c>
      <c r="AY365" s="18" t="s">
        <v>163</v>
      </c>
      <c r="BE365" s="205">
        <f>IF(N365="základní",J365,0)</f>
        <v>0</v>
      </c>
      <c r="BF365" s="205">
        <f>IF(N365="snížená",J365,0)</f>
        <v>0</v>
      </c>
      <c r="BG365" s="205">
        <f>IF(N365="zákl. přenesená",J365,0)</f>
        <v>0</v>
      </c>
      <c r="BH365" s="205">
        <f>IF(N365="sníž. přenesená",J365,0)</f>
        <v>0</v>
      </c>
      <c r="BI365" s="205">
        <f>IF(N365="nulová",J365,0)</f>
        <v>0</v>
      </c>
      <c r="BJ365" s="18" t="s">
        <v>111</v>
      </c>
      <c r="BK365" s="205">
        <f>ROUND(I365*H365,2)</f>
        <v>0</v>
      </c>
      <c r="BL365" s="18" t="s">
        <v>111</v>
      </c>
      <c r="BM365" s="204" t="s">
        <v>449</v>
      </c>
    </row>
    <row r="366" spans="1:65" s="13" customFormat="1" ht="11.25">
      <c r="B366" s="206"/>
      <c r="C366" s="207"/>
      <c r="D366" s="208" t="s">
        <v>169</v>
      </c>
      <c r="E366" s="209" t="s">
        <v>1</v>
      </c>
      <c r="F366" s="210" t="s">
        <v>220</v>
      </c>
      <c r="G366" s="207"/>
      <c r="H366" s="209" t="s">
        <v>1</v>
      </c>
      <c r="I366" s="211"/>
      <c r="J366" s="207"/>
      <c r="K366" s="207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169</v>
      </c>
      <c r="AU366" s="216" t="s">
        <v>85</v>
      </c>
      <c r="AV366" s="13" t="s">
        <v>83</v>
      </c>
      <c r="AW366" s="13" t="s">
        <v>32</v>
      </c>
      <c r="AX366" s="13" t="s">
        <v>76</v>
      </c>
      <c r="AY366" s="216" t="s">
        <v>163</v>
      </c>
    </row>
    <row r="367" spans="1:65" s="14" customFormat="1" ht="11.25">
      <c r="B367" s="217"/>
      <c r="C367" s="218"/>
      <c r="D367" s="208" t="s">
        <v>169</v>
      </c>
      <c r="E367" s="219" t="s">
        <v>1</v>
      </c>
      <c r="F367" s="220" t="s">
        <v>429</v>
      </c>
      <c r="G367" s="218"/>
      <c r="H367" s="221">
        <v>3.0449999999999999</v>
      </c>
      <c r="I367" s="222"/>
      <c r="J367" s="218"/>
      <c r="K367" s="218"/>
      <c r="L367" s="223"/>
      <c r="M367" s="229"/>
      <c r="N367" s="230"/>
      <c r="O367" s="230"/>
      <c r="P367" s="230"/>
      <c r="Q367" s="230"/>
      <c r="R367" s="230"/>
      <c r="S367" s="230"/>
      <c r="T367" s="231"/>
      <c r="AT367" s="227" t="s">
        <v>169</v>
      </c>
      <c r="AU367" s="227" t="s">
        <v>85</v>
      </c>
      <c r="AV367" s="14" t="s">
        <v>85</v>
      </c>
      <c r="AW367" s="14" t="s">
        <v>32</v>
      </c>
      <c r="AX367" s="14" t="s">
        <v>83</v>
      </c>
      <c r="AY367" s="227" t="s">
        <v>163</v>
      </c>
    </row>
    <row r="368" spans="1:65" s="2" customFormat="1" ht="16.5" customHeight="1">
      <c r="A368" s="35"/>
      <c r="B368" s="36"/>
      <c r="C368" s="193" t="s">
        <v>517</v>
      </c>
      <c r="D368" s="193" t="s">
        <v>165</v>
      </c>
      <c r="E368" s="194" t="s">
        <v>452</v>
      </c>
      <c r="F368" s="195" t="s">
        <v>453</v>
      </c>
      <c r="G368" s="196" t="s">
        <v>345</v>
      </c>
      <c r="H368" s="197">
        <v>13</v>
      </c>
      <c r="I368" s="198"/>
      <c r="J368" s="199">
        <f>ROUND(I368*H368,2)</f>
        <v>0</v>
      </c>
      <c r="K368" s="195" t="s">
        <v>212</v>
      </c>
      <c r="L368" s="40"/>
      <c r="M368" s="200" t="s">
        <v>1</v>
      </c>
      <c r="N368" s="201" t="s">
        <v>43</v>
      </c>
      <c r="O368" s="73"/>
      <c r="P368" s="202">
        <f>O368*H368</f>
        <v>0</v>
      </c>
      <c r="Q368" s="202">
        <v>3.5729999999999998E-2</v>
      </c>
      <c r="R368" s="202">
        <f>Q368*H368</f>
        <v>0.46448999999999996</v>
      </c>
      <c r="S368" s="202">
        <v>0</v>
      </c>
      <c r="T368" s="203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4" t="s">
        <v>111</v>
      </c>
      <c r="AT368" s="204" t="s">
        <v>165</v>
      </c>
      <c r="AU368" s="204" t="s">
        <v>85</v>
      </c>
      <c r="AY368" s="18" t="s">
        <v>163</v>
      </c>
      <c r="BE368" s="205">
        <f>IF(N368="základní",J368,0)</f>
        <v>0</v>
      </c>
      <c r="BF368" s="205">
        <f>IF(N368="snížená",J368,0)</f>
        <v>0</v>
      </c>
      <c r="BG368" s="205">
        <f>IF(N368="zákl. přenesená",J368,0)</f>
        <v>0</v>
      </c>
      <c r="BH368" s="205">
        <f>IF(N368="sníž. přenesená",J368,0)</f>
        <v>0</v>
      </c>
      <c r="BI368" s="205">
        <f>IF(N368="nulová",J368,0)</f>
        <v>0</v>
      </c>
      <c r="BJ368" s="18" t="s">
        <v>111</v>
      </c>
      <c r="BK368" s="205">
        <f>ROUND(I368*H368,2)</f>
        <v>0</v>
      </c>
      <c r="BL368" s="18" t="s">
        <v>111</v>
      </c>
      <c r="BM368" s="204" t="s">
        <v>454</v>
      </c>
    </row>
    <row r="369" spans="1:65" s="13" customFormat="1" ht="22.5">
      <c r="B369" s="206"/>
      <c r="C369" s="207"/>
      <c r="D369" s="208" t="s">
        <v>169</v>
      </c>
      <c r="E369" s="209" t="s">
        <v>1</v>
      </c>
      <c r="F369" s="210" t="s">
        <v>347</v>
      </c>
      <c r="G369" s="207"/>
      <c r="H369" s="209" t="s">
        <v>1</v>
      </c>
      <c r="I369" s="211"/>
      <c r="J369" s="207"/>
      <c r="K369" s="207"/>
      <c r="L369" s="212"/>
      <c r="M369" s="213"/>
      <c r="N369" s="214"/>
      <c r="O369" s="214"/>
      <c r="P369" s="214"/>
      <c r="Q369" s="214"/>
      <c r="R369" s="214"/>
      <c r="S369" s="214"/>
      <c r="T369" s="215"/>
      <c r="AT369" s="216" t="s">
        <v>169</v>
      </c>
      <c r="AU369" s="216" t="s">
        <v>85</v>
      </c>
      <c r="AV369" s="13" t="s">
        <v>83</v>
      </c>
      <c r="AW369" s="13" t="s">
        <v>32</v>
      </c>
      <c r="AX369" s="13" t="s">
        <v>76</v>
      </c>
      <c r="AY369" s="216" t="s">
        <v>163</v>
      </c>
    </row>
    <row r="370" spans="1:65" s="14" customFormat="1" ht="11.25">
      <c r="B370" s="217"/>
      <c r="C370" s="218"/>
      <c r="D370" s="208" t="s">
        <v>169</v>
      </c>
      <c r="E370" s="219" t="s">
        <v>1</v>
      </c>
      <c r="F370" s="220" t="s">
        <v>293</v>
      </c>
      <c r="G370" s="218"/>
      <c r="H370" s="221">
        <v>13</v>
      </c>
      <c r="I370" s="222"/>
      <c r="J370" s="218"/>
      <c r="K370" s="218"/>
      <c r="L370" s="223"/>
      <c r="M370" s="229"/>
      <c r="N370" s="230"/>
      <c r="O370" s="230"/>
      <c r="P370" s="230"/>
      <c r="Q370" s="230"/>
      <c r="R370" s="230"/>
      <c r="S370" s="230"/>
      <c r="T370" s="231"/>
      <c r="AT370" s="227" t="s">
        <v>169</v>
      </c>
      <c r="AU370" s="227" t="s">
        <v>85</v>
      </c>
      <c r="AV370" s="14" t="s">
        <v>85</v>
      </c>
      <c r="AW370" s="14" t="s">
        <v>32</v>
      </c>
      <c r="AX370" s="14" t="s">
        <v>83</v>
      </c>
      <c r="AY370" s="227" t="s">
        <v>163</v>
      </c>
    </row>
    <row r="371" spans="1:65" s="2" customFormat="1" ht="33" customHeight="1">
      <c r="A371" s="35"/>
      <c r="B371" s="36"/>
      <c r="C371" s="193" t="s">
        <v>524</v>
      </c>
      <c r="D371" s="193" t="s">
        <v>165</v>
      </c>
      <c r="E371" s="194" t="s">
        <v>456</v>
      </c>
      <c r="F371" s="195" t="s">
        <v>457</v>
      </c>
      <c r="G371" s="196" t="s">
        <v>345</v>
      </c>
      <c r="H371" s="197">
        <v>10</v>
      </c>
      <c r="I371" s="198"/>
      <c r="J371" s="199">
        <f>ROUND(I371*H371,2)</f>
        <v>0</v>
      </c>
      <c r="K371" s="195" t="s">
        <v>212</v>
      </c>
      <c r="L371" s="40"/>
      <c r="M371" s="200" t="s">
        <v>1</v>
      </c>
      <c r="N371" s="201" t="s">
        <v>43</v>
      </c>
      <c r="O371" s="73"/>
      <c r="P371" s="202">
        <f>O371*H371</f>
        <v>0</v>
      </c>
      <c r="Q371" s="202">
        <v>2.1167600000000002</v>
      </c>
      <c r="R371" s="202">
        <f>Q371*H371</f>
        <v>21.1676</v>
      </c>
      <c r="S371" s="202">
        <v>0</v>
      </c>
      <c r="T371" s="203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4" t="s">
        <v>111</v>
      </c>
      <c r="AT371" s="204" t="s">
        <v>165</v>
      </c>
      <c r="AU371" s="204" t="s">
        <v>85</v>
      </c>
      <c r="AY371" s="18" t="s">
        <v>163</v>
      </c>
      <c r="BE371" s="205">
        <f>IF(N371="základní",J371,0)</f>
        <v>0</v>
      </c>
      <c r="BF371" s="205">
        <f>IF(N371="snížená",J371,0)</f>
        <v>0</v>
      </c>
      <c r="BG371" s="205">
        <f>IF(N371="zákl. přenesená",J371,0)</f>
        <v>0</v>
      </c>
      <c r="BH371" s="205">
        <f>IF(N371="sníž. přenesená",J371,0)</f>
        <v>0</v>
      </c>
      <c r="BI371" s="205">
        <f>IF(N371="nulová",J371,0)</f>
        <v>0</v>
      </c>
      <c r="BJ371" s="18" t="s">
        <v>111</v>
      </c>
      <c r="BK371" s="205">
        <f>ROUND(I371*H371,2)</f>
        <v>0</v>
      </c>
      <c r="BL371" s="18" t="s">
        <v>111</v>
      </c>
      <c r="BM371" s="204" t="s">
        <v>458</v>
      </c>
    </row>
    <row r="372" spans="1:65" s="13" customFormat="1" ht="22.5">
      <c r="B372" s="206"/>
      <c r="C372" s="207"/>
      <c r="D372" s="208" t="s">
        <v>169</v>
      </c>
      <c r="E372" s="209" t="s">
        <v>1</v>
      </c>
      <c r="F372" s="210" t="s">
        <v>347</v>
      </c>
      <c r="G372" s="207"/>
      <c r="H372" s="209" t="s">
        <v>1</v>
      </c>
      <c r="I372" s="211"/>
      <c r="J372" s="207"/>
      <c r="K372" s="207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169</v>
      </c>
      <c r="AU372" s="216" t="s">
        <v>85</v>
      </c>
      <c r="AV372" s="13" t="s">
        <v>83</v>
      </c>
      <c r="AW372" s="13" t="s">
        <v>32</v>
      </c>
      <c r="AX372" s="13" t="s">
        <v>76</v>
      </c>
      <c r="AY372" s="216" t="s">
        <v>163</v>
      </c>
    </row>
    <row r="373" spans="1:65" s="14" customFormat="1" ht="11.25">
      <c r="B373" s="217"/>
      <c r="C373" s="218"/>
      <c r="D373" s="208" t="s">
        <v>169</v>
      </c>
      <c r="E373" s="219" t="s">
        <v>1</v>
      </c>
      <c r="F373" s="220" t="s">
        <v>276</v>
      </c>
      <c r="G373" s="218"/>
      <c r="H373" s="221">
        <v>10</v>
      </c>
      <c r="I373" s="222"/>
      <c r="J373" s="218"/>
      <c r="K373" s="218"/>
      <c r="L373" s="223"/>
      <c r="M373" s="229"/>
      <c r="N373" s="230"/>
      <c r="O373" s="230"/>
      <c r="P373" s="230"/>
      <c r="Q373" s="230"/>
      <c r="R373" s="230"/>
      <c r="S373" s="230"/>
      <c r="T373" s="231"/>
      <c r="AT373" s="227" t="s">
        <v>169</v>
      </c>
      <c r="AU373" s="227" t="s">
        <v>85</v>
      </c>
      <c r="AV373" s="14" t="s">
        <v>85</v>
      </c>
      <c r="AW373" s="14" t="s">
        <v>32</v>
      </c>
      <c r="AX373" s="14" t="s">
        <v>83</v>
      </c>
      <c r="AY373" s="227" t="s">
        <v>163</v>
      </c>
    </row>
    <row r="374" spans="1:65" s="2" customFormat="1" ht="24.2" customHeight="1">
      <c r="A374" s="35"/>
      <c r="B374" s="36"/>
      <c r="C374" s="193" t="s">
        <v>531</v>
      </c>
      <c r="D374" s="193" t="s">
        <v>165</v>
      </c>
      <c r="E374" s="194" t="s">
        <v>857</v>
      </c>
      <c r="F374" s="195" t="s">
        <v>858</v>
      </c>
      <c r="G374" s="196" t="s">
        <v>229</v>
      </c>
      <c r="H374" s="197">
        <v>43.594000000000001</v>
      </c>
      <c r="I374" s="198"/>
      <c r="J374" s="199">
        <f>ROUND(I374*H374,2)</f>
        <v>0</v>
      </c>
      <c r="K374" s="195" t="s">
        <v>1</v>
      </c>
      <c r="L374" s="40"/>
      <c r="M374" s="200" t="s">
        <v>1</v>
      </c>
      <c r="N374" s="201" t="s">
        <v>43</v>
      </c>
      <c r="O374" s="73"/>
      <c r="P374" s="202">
        <f>O374*H374</f>
        <v>0</v>
      </c>
      <c r="Q374" s="202">
        <v>0</v>
      </c>
      <c r="R374" s="202">
        <f>Q374*H374</f>
        <v>0</v>
      </c>
      <c r="S374" s="202">
        <v>0</v>
      </c>
      <c r="T374" s="203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4" t="s">
        <v>111</v>
      </c>
      <c r="AT374" s="204" t="s">
        <v>165</v>
      </c>
      <c r="AU374" s="204" t="s">
        <v>85</v>
      </c>
      <c r="AY374" s="18" t="s">
        <v>163</v>
      </c>
      <c r="BE374" s="205">
        <f>IF(N374="základní",J374,0)</f>
        <v>0</v>
      </c>
      <c r="BF374" s="205">
        <f>IF(N374="snížená",J374,0)</f>
        <v>0</v>
      </c>
      <c r="BG374" s="205">
        <f>IF(N374="zákl. přenesená",J374,0)</f>
        <v>0</v>
      </c>
      <c r="BH374" s="205">
        <f>IF(N374="sníž. přenesená",J374,0)</f>
        <v>0</v>
      </c>
      <c r="BI374" s="205">
        <f>IF(N374="nulová",J374,0)</f>
        <v>0</v>
      </c>
      <c r="BJ374" s="18" t="s">
        <v>111</v>
      </c>
      <c r="BK374" s="205">
        <f>ROUND(I374*H374,2)</f>
        <v>0</v>
      </c>
      <c r="BL374" s="18" t="s">
        <v>111</v>
      </c>
      <c r="BM374" s="204" t="s">
        <v>859</v>
      </c>
    </row>
    <row r="375" spans="1:65" s="13" customFormat="1" ht="22.5">
      <c r="B375" s="206"/>
      <c r="C375" s="207"/>
      <c r="D375" s="208" t="s">
        <v>169</v>
      </c>
      <c r="E375" s="209" t="s">
        <v>1</v>
      </c>
      <c r="F375" s="210" t="s">
        <v>855</v>
      </c>
      <c r="G375" s="207"/>
      <c r="H375" s="209" t="s">
        <v>1</v>
      </c>
      <c r="I375" s="211"/>
      <c r="J375" s="207"/>
      <c r="K375" s="207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169</v>
      </c>
      <c r="AU375" s="216" t="s">
        <v>85</v>
      </c>
      <c r="AV375" s="13" t="s">
        <v>83</v>
      </c>
      <c r="AW375" s="13" t="s">
        <v>32</v>
      </c>
      <c r="AX375" s="13" t="s">
        <v>76</v>
      </c>
      <c r="AY375" s="216" t="s">
        <v>163</v>
      </c>
    </row>
    <row r="376" spans="1:65" s="14" customFormat="1" ht="11.25">
      <c r="B376" s="217"/>
      <c r="C376" s="218"/>
      <c r="D376" s="208" t="s">
        <v>169</v>
      </c>
      <c r="E376" s="219" t="s">
        <v>1</v>
      </c>
      <c r="F376" s="220" t="s">
        <v>860</v>
      </c>
      <c r="G376" s="218"/>
      <c r="H376" s="221">
        <v>43.594000000000001</v>
      </c>
      <c r="I376" s="222"/>
      <c r="J376" s="218"/>
      <c r="K376" s="218"/>
      <c r="L376" s="223"/>
      <c r="M376" s="229"/>
      <c r="N376" s="230"/>
      <c r="O376" s="230"/>
      <c r="P376" s="230"/>
      <c r="Q376" s="230"/>
      <c r="R376" s="230"/>
      <c r="S376" s="230"/>
      <c r="T376" s="231"/>
      <c r="AT376" s="227" t="s">
        <v>169</v>
      </c>
      <c r="AU376" s="227" t="s">
        <v>85</v>
      </c>
      <c r="AV376" s="14" t="s">
        <v>85</v>
      </c>
      <c r="AW376" s="14" t="s">
        <v>32</v>
      </c>
      <c r="AX376" s="14" t="s">
        <v>76</v>
      </c>
      <c r="AY376" s="227" t="s">
        <v>163</v>
      </c>
    </row>
    <row r="377" spans="1:65" s="15" customFormat="1" ht="11.25">
      <c r="B377" s="232"/>
      <c r="C377" s="233"/>
      <c r="D377" s="208" t="s">
        <v>169</v>
      </c>
      <c r="E377" s="234" t="s">
        <v>1</v>
      </c>
      <c r="F377" s="235" t="s">
        <v>196</v>
      </c>
      <c r="G377" s="233"/>
      <c r="H377" s="236">
        <v>43.594000000000001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AT377" s="242" t="s">
        <v>169</v>
      </c>
      <c r="AU377" s="242" t="s">
        <v>85</v>
      </c>
      <c r="AV377" s="15" t="s">
        <v>111</v>
      </c>
      <c r="AW377" s="15" t="s">
        <v>32</v>
      </c>
      <c r="AX377" s="15" t="s">
        <v>83</v>
      </c>
      <c r="AY377" s="242" t="s">
        <v>163</v>
      </c>
    </row>
    <row r="378" spans="1:65" s="2" customFormat="1" ht="16.5" customHeight="1">
      <c r="A378" s="35"/>
      <c r="B378" s="36"/>
      <c r="C378" s="254" t="s">
        <v>537</v>
      </c>
      <c r="D378" s="254" t="s">
        <v>311</v>
      </c>
      <c r="E378" s="255" t="s">
        <v>861</v>
      </c>
      <c r="F378" s="256" t="s">
        <v>862</v>
      </c>
      <c r="G378" s="257" t="s">
        <v>345</v>
      </c>
      <c r="H378" s="258">
        <v>18</v>
      </c>
      <c r="I378" s="259"/>
      <c r="J378" s="260">
        <f>ROUND(I378*H378,2)</f>
        <v>0</v>
      </c>
      <c r="K378" s="256" t="s">
        <v>1</v>
      </c>
      <c r="L378" s="261"/>
      <c r="M378" s="262" t="s">
        <v>1</v>
      </c>
      <c r="N378" s="263" t="s">
        <v>43</v>
      </c>
      <c r="O378" s="73"/>
      <c r="P378" s="202">
        <f>O378*H378</f>
        <v>0</v>
      </c>
      <c r="Q378" s="202">
        <v>3.2000000000000001E-2</v>
      </c>
      <c r="R378" s="202">
        <f>Q378*H378</f>
        <v>0.57600000000000007</v>
      </c>
      <c r="S378" s="202">
        <v>0</v>
      </c>
      <c r="T378" s="203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4" t="s">
        <v>253</v>
      </c>
      <c r="AT378" s="204" t="s">
        <v>311</v>
      </c>
      <c r="AU378" s="204" t="s">
        <v>85</v>
      </c>
      <c r="AY378" s="18" t="s">
        <v>163</v>
      </c>
      <c r="BE378" s="205">
        <f>IF(N378="základní",J378,0)</f>
        <v>0</v>
      </c>
      <c r="BF378" s="205">
        <f>IF(N378="snížená",J378,0)</f>
        <v>0</v>
      </c>
      <c r="BG378" s="205">
        <f>IF(N378="zákl. přenesená",J378,0)</f>
        <v>0</v>
      </c>
      <c r="BH378" s="205">
        <f>IF(N378="sníž. přenesená",J378,0)</f>
        <v>0</v>
      </c>
      <c r="BI378" s="205">
        <f>IF(N378="nulová",J378,0)</f>
        <v>0</v>
      </c>
      <c r="BJ378" s="18" t="s">
        <v>111</v>
      </c>
      <c r="BK378" s="205">
        <f>ROUND(I378*H378,2)</f>
        <v>0</v>
      </c>
      <c r="BL378" s="18" t="s">
        <v>111</v>
      </c>
      <c r="BM378" s="204" t="s">
        <v>863</v>
      </c>
    </row>
    <row r="379" spans="1:65" s="13" customFormat="1" ht="22.5">
      <c r="B379" s="206"/>
      <c r="C379" s="207"/>
      <c r="D379" s="208" t="s">
        <v>169</v>
      </c>
      <c r="E379" s="209" t="s">
        <v>1</v>
      </c>
      <c r="F379" s="210" t="s">
        <v>855</v>
      </c>
      <c r="G379" s="207"/>
      <c r="H379" s="209" t="s">
        <v>1</v>
      </c>
      <c r="I379" s="211"/>
      <c r="J379" s="207"/>
      <c r="K379" s="207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169</v>
      </c>
      <c r="AU379" s="216" t="s">
        <v>85</v>
      </c>
      <c r="AV379" s="13" t="s">
        <v>83</v>
      </c>
      <c r="AW379" s="13" t="s">
        <v>32</v>
      </c>
      <c r="AX379" s="13" t="s">
        <v>76</v>
      </c>
      <c r="AY379" s="216" t="s">
        <v>163</v>
      </c>
    </row>
    <row r="380" spans="1:65" s="14" customFormat="1" ht="11.25">
      <c r="B380" s="217"/>
      <c r="C380" s="218"/>
      <c r="D380" s="208" t="s">
        <v>169</v>
      </c>
      <c r="E380" s="219" t="s">
        <v>1</v>
      </c>
      <c r="F380" s="220" t="s">
        <v>864</v>
      </c>
      <c r="G380" s="218"/>
      <c r="H380" s="221">
        <v>18</v>
      </c>
      <c r="I380" s="222"/>
      <c r="J380" s="218"/>
      <c r="K380" s="218"/>
      <c r="L380" s="223"/>
      <c r="M380" s="229"/>
      <c r="N380" s="230"/>
      <c r="O380" s="230"/>
      <c r="P380" s="230"/>
      <c r="Q380" s="230"/>
      <c r="R380" s="230"/>
      <c r="S380" s="230"/>
      <c r="T380" s="231"/>
      <c r="AT380" s="227" t="s">
        <v>169</v>
      </c>
      <c r="AU380" s="227" t="s">
        <v>85</v>
      </c>
      <c r="AV380" s="14" t="s">
        <v>85</v>
      </c>
      <c r="AW380" s="14" t="s">
        <v>32</v>
      </c>
      <c r="AX380" s="14" t="s">
        <v>83</v>
      </c>
      <c r="AY380" s="227" t="s">
        <v>163</v>
      </c>
    </row>
    <row r="381" spans="1:65" s="2" customFormat="1" ht="24.2" customHeight="1">
      <c r="A381" s="35"/>
      <c r="B381" s="36"/>
      <c r="C381" s="193" t="s">
        <v>543</v>
      </c>
      <c r="D381" s="193" t="s">
        <v>165</v>
      </c>
      <c r="E381" s="194" t="s">
        <v>464</v>
      </c>
      <c r="F381" s="195" t="s">
        <v>465</v>
      </c>
      <c r="G381" s="196" t="s">
        <v>345</v>
      </c>
      <c r="H381" s="197">
        <v>10</v>
      </c>
      <c r="I381" s="198"/>
      <c r="J381" s="199">
        <f>ROUND(I381*H381,2)</f>
        <v>0</v>
      </c>
      <c r="K381" s="195" t="s">
        <v>212</v>
      </c>
      <c r="L381" s="40"/>
      <c r="M381" s="200" t="s">
        <v>1</v>
      </c>
      <c r="N381" s="201" t="s">
        <v>43</v>
      </c>
      <c r="O381" s="73"/>
      <c r="P381" s="202">
        <f>O381*H381</f>
        <v>0</v>
      </c>
      <c r="Q381" s="202">
        <v>0.21734000000000001</v>
      </c>
      <c r="R381" s="202">
        <f>Q381*H381</f>
        <v>2.1734</v>
      </c>
      <c r="S381" s="202">
        <v>0</v>
      </c>
      <c r="T381" s="203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4" t="s">
        <v>111</v>
      </c>
      <c r="AT381" s="204" t="s">
        <v>165</v>
      </c>
      <c r="AU381" s="204" t="s">
        <v>85</v>
      </c>
      <c r="AY381" s="18" t="s">
        <v>163</v>
      </c>
      <c r="BE381" s="205">
        <f>IF(N381="základní",J381,0)</f>
        <v>0</v>
      </c>
      <c r="BF381" s="205">
        <f>IF(N381="snížená",J381,0)</f>
        <v>0</v>
      </c>
      <c r="BG381" s="205">
        <f>IF(N381="zákl. přenesená",J381,0)</f>
        <v>0</v>
      </c>
      <c r="BH381" s="205">
        <f>IF(N381="sníž. přenesená",J381,0)</f>
        <v>0</v>
      </c>
      <c r="BI381" s="205">
        <f>IF(N381="nulová",J381,0)</f>
        <v>0</v>
      </c>
      <c r="BJ381" s="18" t="s">
        <v>111</v>
      </c>
      <c r="BK381" s="205">
        <f>ROUND(I381*H381,2)</f>
        <v>0</v>
      </c>
      <c r="BL381" s="18" t="s">
        <v>111</v>
      </c>
      <c r="BM381" s="204" t="s">
        <v>466</v>
      </c>
    </row>
    <row r="382" spans="1:65" s="13" customFormat="1" ht="22.5">
      <c r="B382" s="206"/>
      <c r="C382" s="207"/>
      <c r="D382" s="208" t="s">
        <v>169</v>
      </c>
      <c r="E382" s="209" t="s">
        <v>1</v>
      </c>
      <c r="F382" s="210" t="s">
        <v>347</v>
      </c>
      <c r="G382" s="207"/>
      <c r="H382" s="209" t="s">
        <v>1</v>
      </c>
      <c r="I382" s="211"/>
      <c r="J382" s="207"/>
      <c r="K382" s="207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169</v>
      </c>
      <c r="AU382" s="216" t="s">
        <v>85</v>
      </c>
      <c r="AV382" s="13" t="s">
        <v>83</v>
      </c>
      <c r="AW382" s="13" t="s">
        <v>32</v>
      </c>
      <c r="AX382" s="13" t="s">
        <v>76</v>
      </c>
      <c r="AY382" s="216" t="s">
        <v>163</v>
      </c>
    </row>
    <row r="383" spans="1:65" s="14" customFormat="1" ht="11.25">
      <c r="B383" s="217"/>
      <c r="C383" s="218"/>
      <c r="D383" s="208" t="s">
        <v>169</v>
      </c>
      <c r="E383" s="219" t="s">
        <v>1</v>
      </c>
      <c r="F383" s="220" t="s">
        <v>276</v>
      </c>
      <c r="G383" s="218"/>
      <c r="H383" s="221">
        <v>10</v>
      </c>
      <c r="I383" s="222"/>
      <c r="J383" s="218"/>
      <c r="K383" s="218"/>
      <c r="L383" s="223"/>
      <c r="M383" s="229"/>
      <c r="N383" s="230"/>
      <c r="O383" s="230"/>
      <c r="P383" s="230"/>
      <c r="Q383" s="230"/>
      <c r="R383" s="230"/>
      <c r="S383" s="230"/>
      <c r="T383" s="231"/>
      <c r="AT383" s="227" t="s">
        <v>169</v>
      </c>
      <c r="AU383" s="227" t="s">
        <v>85</v>
      </c>
      <c r="AV383" s="14" t="s">
        <v>85</v>
      </c>
      <c r="AW383" s="14" t="s">
        <v>32</v>
      </c>
      <c r="AX383" s="14" t="s">
        <v>83</v>
      </c>
      <c r="AY383" s="227" t="s">
        <v>163</v>
      </c>
    </row>
    <row r="384" spans="1:65" s="2" customFormat="1" ht="24.2" customHeight="1">
      <c r="A384" s="35"/>
      <c r="B384" s="36"/>
      <c r="C384" s="254" t="s">
        <v>549</v>
      </c>
      <c r="D384" s="254" t="s">
        <v>311</v>
      </c>
      <c r="E384" s="255" t="s">
        <v>468</v>
      </c>
      <c r="F384" s="256" t="s">
        <v>469</v>
      </c>
      <c r="G384" s="257" t="s">
        <v>345</v>
      </c>
      <c r="H384" s="258">
        <v>10</v>
      </c>
      <c r="I384" s="259"/>
      <c r="J384" s="260">
        <f>ROUND(I384*H384,2)</f>
        <v>0</v>
      </c>
      <c r="K384" s="256" t="s">
        <v>212</v>
      </c>
      <c r="L384" s="261"/>
      <c r="M384" s="262" t="s">
        <v>1</v>
      </c>
      <c r="N384" s="263" t="s">
        <v>43</v>
      </c>
      <c r="O384" s="73"/>
      <c r="P384" s="202">
        <f>O384*H384</f>
        <v>0</v>
      </c>
      <c r="Q384" s="202">
        <v>7.9000000000000001E-2</v>
      </c>
      <c r="R384" s="202">
        <f>Q384*H384</f>
        <v>0.79</v>
      </c>
      <c r="S384" s="202">
        <v>0</v>
      </c>
      <c r="T384" s="203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4" t="s">
        <v>253</v>
      </c>
      <c r="AT384" s="204" t="s">
        <v>311</v>
      </c>
      <c r="AU384" s="204" t="s">
        <v>85</v>
      </c>
      <c r="AY384" s="18" t="s">
        <v>163</v>
      </c>
      <c r="BE384" s="205">
        <f>IF(N384="základní",J384,0)</f>
        <v>0</v>
      </c>
      <c r="BF384" s="205">
        <f>IF(N384="snížená",J384,0)</f>
        <v>0</v>
      </c>
      <c r="BG384" s="205">
        <f>IF(N384="zákl. přenesená",J384,0)</f>
        <v>0</v>
      </c>
      <c r="BH384" s="205">
        <f>IF(N384="sníž. přenesená",J384,0)</f>
        <v>0</v>
      </c>
      <c r="BI384" s="205">
        <f>IF(N384="nulová",J384,0)</f>
        <v>0</v>
      </c>
      <c r="BJ384" s="18" t="s">
        <v>111</v>
      </c>
      <c r="BK384" s="205">
        <f>ROUND(I384*H384,2)</f>
        <v>0</v>
      </c>
      <c r="BL384" s="18" t="s">
        <v>111</v>
      </c>
      <c r="BM384" s="204" t="s">
        <v>470</v>
      </c>
    </row>
    <row r="385" spans="1:65" s="13" customFormat="1" ht="22.5">
      <c r="B385" s="206"/>
      <c r="C385" s="207"/>
      <c r="D385" s="208" t="s">
        <v>169</v>
      </c>
      <c r="E385" s="209" t="s">
        <v>1</v>
      </c>
      <c r="F385" s="210" t="s">
        <v>347</v>
      </c>
      <c r="G385" s="207"/>
      <c r="H385" s="209" t="s">
        <v>1</v>
      </c>
      <c r="I385" s="211"/>
      <c r="J385" s="207"/>
      <c r="K385" s="207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169</v>
      </c>
      <c r="AU385" s="216" t="s">
        <v>85</v>
      </c>
      <c r="AV385" s="13" t="s">
        <v>83</v>
      </c>
      <c r="AW385" s="13" t="s">
        <v>32</v>
      </c>
      <c r="AX385" s="13" t="s">
        <v>76</v>
      </c>
      <c r="AY385" s="216" t="s">
        <v>163</v>
      </c>
    </row>
    <row r="386" spans="1:65" s="14" customFormat="1" ht="11.25">
      <c r="B386" s="217"/>
      <c r="C386" s="218"/>
      <c r="D386" s="208" t="s">
        <v>169</v>
      </c>
      <c r="E386" s="219" t="s">
        <v>1</v>
      </c>
      <c r="F386" s="220" t="s">
        <v>276</v>
      </c>
      <c r="G386" s="218"/>
      <c r="H386" s="221">
        <v>10</v>
      </c>
      <c r="I386" s="222"/>
      <c r="J386" s="218"/>
      <c r="K386" s="218"/>
      <c r="L386" s="223"/>
      <c r="M386" s="229"/>
      <c r="N386" s="230"/>
      <c r="O386" s="230"/>
      <c r="P386" s="230"/>
      <c r="Q386" s="230"/>
      <c r="R386" s="230"/>
      <c r="S386" s="230"/>
      <c r="T386" s="231"/>
      <c r="AT386" s="227" t="s">
        <v>169</v>
      </c>
      <c r="AU386" s="227" t="s">
        <v>85</v>
      </c>
      <c r="AV386" s="14" t="s">
        <v>85</v>
      </c>
      <c r="AW386" s="14" t="s">
        <v>32</v>
      </c>
      <c r="AX386" s="14" t="s">
        <v>83</v>
      </c>
      <c r="AY386" s="227" t="s">
        <v>163</v>
      </c>
    </row>
    <row r="387" spans="1:65" s="2" customFormat="1" ht="24.2" customHeight="1">
      <c r="A387" s="35"/>
      <c r="B387" s="36"/>
      <c r="C387" s="254" t="s">
        <v>554</v>
      </c>
      <c r="D387" s="254" t="s">
        <v>311</v>
      </c>
      <c r="E387" s="255" t="s">
        <v>472</v>
      </c>
      <c r="F387" s="256" t="s">
        <v>473</v>
      </c>
      <c r="G387" s="257" t="s">
        <v>345</v>
      </c>
      <c r="H387" s="258">
        <v>9.09</v>
      </c>
      <c r="I387" s="259"/>
      <c r="J387" s="260">
        <f>ROUND(I387*H387,2)</f>
        <v>0</v>
      </c>
      <c r="K387" s="256" t="s">
        <v>212</v>
      </c>
      <c r="L387" s="261"/>
      <c r="M387" s="262" t="s">
        <v>1</v>
      </c>
      <c r="N387" s="263" t="s">
        <v>43</v>
      </c>
      <c r="O387" s="73"/>
      <c r="P387" s="202">
        <f>O387*H387</f>
        <v>0</v>
      </c>
      <c r="Q387" s="202">
        <v>0.58499999999999996</v>
      </c>
      <c r="R387" s="202">
        <f>Q387*H387</f>
        <v>5.3176499999999995</v>
      </c>
      <c r="S387" s="202">
        <v>0</v>
      </c>
      <c r="T387" s="203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4" t="s">
        <v>253</v>
      </c>
      <c r="AT387" s="204" t="s">
        <v>311</v>
      </c>
      <c r="AU387" s="204" t="s">
        <v>85</v>
      </c>
      <c r="AY387" s="18" t="s">
        <v>163</v>
      </c>
      <c r="BE387" s="205">
        <f>IF(N387="základní",J387,0)</f>
        <v>0</v>
      </c>
      <c r="BF387" s="205">
        <f>IF(N387="snížená",J387,0)</f>
        <v>0</v>
      </c>
      <c r="BG387" s="205">
        <f>IF(N387="zákl. přenesená",J387,0)</f>
        <v>0</v>
      </c>
      <c r="BH387" s="205">
        <f>IF(N387="sníž. přenesená",J387,0)</f>
        <v>0</v>
      </c>
      <c r="BI387" s="205">
        <f>IF(N387="nulová",J387,0)</f>
        <v>0</v>
      </c>
      <c r="BJ387" s="18" t="s">
        <v>111</v>
      </c>
      <c r="BK387" s="205">
        <f>ROUND(I387*H387,2)</f>
        <v>0</v>
      </c>
      <c r="BL387" s="18" t="s">
        <v>111</v>
      </c>
      <c r="BM387" s="204" t="s">
        <v>474</v>
      </c>
    </row>
    <row r="388" spans="1:65" s="13" customFormat="1" ht="22.5">
      <c r="B388" s="206"/>
      <c r="C388" s="207"/>
      <c r="D388" s="208" t="s">
        <v>169</v>
      </c>
      <c r="E388" s="209" t="s">
        <v>1</v>
      </c>
      <c r="F388" s="210" t="s">
        <v>347</v>
      </c>
      <c r="G388" s="207"/>
      <c r="H388" s="209" t="s">
        <v>1</v>
      </c>
      <c r="I388" s="211"/>
      <c r="J388" s="207"/>
      <c r="K388" s="207"/>
      <c r="L388" s="212"/>
      <c r="M388" s="213"/>
      <c r="N388" s="214"/>
      <c r="O388" s="214"/>
      <c r="P388" s="214"/>
      <c r="Q388" s="214"/>
      <c r="R388" s="214"/>
      <c r="S388" s="214"/>
      <c r="T388" s="215"/>
      <c r="AT388" s="216" t="s">
        <v>169</v>
      </c>
      <c r="AU388" s="216" t="s">
        <v>85</v>
      </c>
      <c r="AV388" s="13" t="s">
        <v>83</v>
      </c>
      <c r="AW388" s="13" t="s">
        <v>32</v>
      </c>
      <c r="AX388" s="13" t="s">
        <v>76</v>
      </c>
      <c r="AY388" s="216" t="s">
        <v>163</v>
      </c>
    </row>
    <row r="389" spans="1:65" s="14" customFormat="1" ht="11.25">
      <c r="B389" s="217"/>
      <c r="C389" s="218"/>
      <c r="D389" s="208" t="s">
        <v>169</v>
      </c>
      <c r="E389" s="219" t="s">
        <v>1</v>
      </c>
      <c r="F389" s="220" t="s">
        <v>865</v>
      </c>
      <c r="G389" s="218"/>
      <c r="H389" s="221">
        <v>9.09</v>
      </c>
      <c r="I389" s="222"/>
      <c r="J389" s="218"/>
      <c r="K389" s="218"/>
      <c r="L389" s="223"/>
      <c r="M389" s="229"/>
      <c r="N389" s="230"/>
      <c r="O389" s="230"/>
      <c r="P389" s="230"/>
      <c r="Q389" s="230"/>
      <c r="R389" s="230"/>
      <c r="S389" s="230"/>
      <c r="T389" s="231"/>
      <c r="AT389" s="227" t="s">
        <v>169</v>
      </c>
      <c r="AU389" s="227" t="s">
        <v>85</v>
      </c>
      <c r="AV389" s="14" t="s">
        <v>85</v>
      </c>
      <c r="AW389" s="14" t="s">
        <v>32</v>
      </c>
      <c r="AX389" s="14" t="s">
        <v>83</v>
      </c>
      <c r="AY389" s="227" t="s">
        <v>163</v>
      </c>
    </row>
    <row r="390" spans="1:65" s="2" customFormat="1" ht="24.2" customHeight="1">
      <c r="A390" s="35"/>
      <c r="B390" s="36"/>
      <c r="C390" s="254" t="s">
        <v>560</v>
      </c>
      <c r="D390" s="254" t="s">
        <v>311</v>
      </c>
      <c r="E390" s="255" t="s">
        <v>866</v>
      </c>
      <c r="F390" s="256" t="s">
        <v>867</v>
      </c>
      <c r="G390" s="257" t="s">
        <v>345</v>
      </c>
      <c r="H390" s="258">
        <v>1.01</v>
      </c>
      <c r="I390" s="259"/>
      <c r="J390" s="260">
        <f>ROUND(I390*H390,2)</f>
        <v>0</v>
      </c>
      <c r="K390" s="256" t="s">
        <v>212</v>
      </c>
      <c r="L390" s="261"/>
      <c r="M390" s="262" t="s">
        <v>1</v>
      </c>
      <c r="N390" s="263" t="s">
        <v>43</v>
      </c>
      <c r="O390" s="73"/>
      <c r="P390" s="202">
        <f>O390*H390</f>
        <v>0</v>
      </c>
      <c r="Q390" s="202">
        <v>0.52100000000000002</v>
      </c>
      <c r="R390" s="202">
        <f>Q390*H390</f>
        <v>0.52621000000000007</v>
      </c>
      <c r="S390" s="202">
        <v>0</v>
      </c>
      <c r="T390" s="203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4" t="s">
        <v>253</v>
      </c>
      <c r="AT390" s="204" t="s">
        <v>311</v>
      </c>
      <c r="AU390" s="204" t="s">
        <v>85</v>
      </c>
      <c r="AY390" s="18" t="s">
        <v>163</v>
      </c>
      <c r="BE390" s="205">
        <f>IF(N390="základní",J390,0)</f>
        <v>0</v>
      </c>
      <c r="BF390" s="205">
        <f>IF(N390="snížená",J390,0)</f>
        <v>0</v>
      </c>
      <c r="BG390" s="205">
        <f>IF(N390="zákl. přenesená",J390,0)</f>
        <v>0</v>
      </c>
      <c r="BH390" s="205">
        <f>IF(N390="sníž. přenesená",J390,0)</f>
        <v>0</v>
      </c>
      <c r="BI390" s="205">
        <f>IF(N390="nulová",J390,0)</f>
        <v>0</v>
      </c>
      <c r="BJ390" s="18" t="s">
        <v>111</v>
      </c>
      <c r="BK390" s="205">
        <f>ROUND(I390*H390,2)</f>
        <v>0</v>
      </c>
      <c r="BL390" s="18" t="s">
        <v>111</v>
      </c>
      <c r="BM390" s="204" t="s">
        <v>868</v>
      </c>
    </row>
    <row r="391" spans="1:65" s="13" customFormat="1" ht="22.5">
      <c r="B391" s="206"/>
      <c r="C391" s="207"/>
      <c r="D391" s="208" t="s">
        <v>169</v>
      </c>
      <c r="E391" s="209" t="s">
        <v>1</v>
      </c>
      <c r="F391" s="210" t="s">
        <v>347</v>
      </c>
      <c r="G391" s="207"/>
      <c r="H391" s="209" t="s">
        <v>1</v>
      </c>
      <c r="I391" s="211"/>
      <c r="J391" s="207"/>
      <c r="K391" s="207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169</v>
      </c>
      <c r="AU391" s="216" t="s">
        <v>85</v>
      </c>
      <c r="AV391" s="13" t="s">
        <v>83</v>
      </c>
      <c r="AW391" s="13" t="s">
        <v>32</v>
      </c>
      <c r="AX391" s="13" t="s">
        <v>76</v>
      </c>
      <c r="AY391" s="216" t="s">
        <v>163</v>
      </c>
    </row>
    <row r="392" spans="1:65" s="14" customFormat="1" ht="11.25">
      <c r="B392" s="217"/>
      <c r="C392" s="218"/>
      <c r="D392" s="208" t="s">
        <v>169</v>
      </c>
      <c r="E392" s="219" t="s">
        <v>1</v>
      </c>
      <c r="F392" s="220" t="s">
        <v>358</v>
      </c>
      <c r="G392" s="218"/>
      <c r="H392" s="221">
        <v>1.01</v>
      </c>
      <c r="I392" s="222"/>
      <c r="J392" s="218"/>
      <c r="K392" s="218"/>
      <c r="L392" s="223"/>
      <c r="M392" s="229"/>
      <c r="N392" s="230"/>
      <c r="O392" s="230"/>
      <c r="P392" s="230"/>
      <c r="Q392" s="230"/>
      <c r="R392" s="230"/>
      <c r="S392" s="230"/>
      <c r="T392" s="231"/>
      <c r="AT392" s="227" t="s">
        <v>169</v>
      </c>
      <c r="AU392" s="227" t="s">
        <v>85</v>
      </c>
      <c r="AV392" s="14" t="s">
        <v>85</v>
      </c>
      <c r="AW392" s="14" t="s">
        <v>32</v>
      </c>
      <c r="AX392" s="14" t="s">
        <v>83</v>
      </c>
      <c r="AY392" s="227" t="s">
        <v>163</v>
      </c>
    </row>
    <row r="393" spans="1:65" s="2" customFormat="1" ht="24.2" customHeight="1">
      <c r="A393" s="35"/>
      <c r="B393" s="36"/>
      <c r="C393" s="254" t="s">
        <v>869</v>
      </c>
      <c r="D393" s="254" t="s">
        <v>311</v>
      </c>
      <c r="E393" s="255" t="s">
        <v>480</v>
      </c>
      <c r="F393" s="256" t="s">
        <v>481</v>
      </c>
      <c r="G393" s="257" t="s">
        <v>345</v>
      </c>
      <c r="H393" s="258">
        <v>1.01</v>
      </c>
      <c r="I393" s="259"/>
      <c r="J393" s="260">
        <f>ROUND(I393*H393,2)</f>
        <v>0</v>
      </c>
      <c r="K393" s="256" t="s">
        <v>212</v>
      </c>
      <c r="L393" s="261"/>
      <c r="M393" s="262" t="s">
        <v>1</v>
      </c>
      <c r="N393" s="263" t="s">
        <v>43</v>
      </c>
      <c r="O393" s="73"/>
      <c r="P393" s="202">
        <f>O393*H393</f>
        <v>0</v>
      </c>
      <c r="Q393" s="202">
        <v>0.254</v>
      </c>
      <c r="R393" s="202">
        <f>Q393*H393</f>
        <v>0.25653999999999999</v>
      </c>
      <c r="S393" s="202">
        <v>0</v>
      </c>
      <c r="T393" s="203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4" t="s">
        <v>253</v>
      </c>
      <c r="AT393" s="204" t="s">
        <v>311</v>
      </c>
      <c r="AU393" s="204" t="s">
        <v>85</v>
      </c>
      <c r="AY393" s="18" t="s">
        <v>163</v>
      </c>
      <c r="BE393" s="205">
        <f>IF(N393="základní",J393,0)</f>
        <v>0</v>
      </c>
      <c r="BF393" s="205">
        <f>IF(N393="snížená",J393,0)</f>
        <v>0</v>
      </c>
      <c r="BG393" s="205">
        <f>IF(N393="zákl. přenesená",J393,0)</f>
        <v>0</v>
      </c>
      <c r="BH393" s="205">
        <f>IF(N393="sníž. přenesená",J393,0)</f>
        <v>0</v>
      </c>
      <c r="BI393" s="205">
        <f>IF(N393="nulová",J393,0)</f>
        <v>0</v>
      </c>
      <c r="BJ393" s="18" t="s">
        <v>111</v>
      </c>
      <c r="BK393" s="205">
        <f>ROUND(I393*H393,2)</f>
        <v>0</v>
      </c>
      <c r="BL393" s="18" t="s">
        <v>111</v>
      </c>
      <c r="BM393" s="204" t="s">
        <v>482</v>
      </c>
    </row>
    <row r="394" spans="1:65" s="13" customFormat="1" ht="22.5">
      <c r="B394" s="206"/>
      <c r="C394" s="207"/>
      <c r="D394" s="208" t="s">
        <v>169</v>
      </c>
      <c r="E394" s="209" t="s">
        <v>1</v>
      </c>
      <c r="F394" s="210" t="s">
        <v>347</v>
      </c>
      <c r="G394" s="207"/>
      <c r="H394" s="209" t="s">
        <v>1</v>
      </c>
      <c r="I394" s="211"/>
      <c r="J394" s="207"/>
      <c r="K394" s="207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169</v>
      </c>
      <c r="AU394" s="216" t="s">
        <v>85</v>
      </c>
      <c r="AV394" s="13" t="s">
        <v>83</v>
      </c>
      <c r="AW394" s="13" t="s">
        <v>32</v>
      </c>
      <c r="AX394" s="13" t="s">
        <v>76</v>
      </c>
      <c r="AY394" s="216" t="s">
        <v>163</v>
      </c>
    </row>
    <row r="395" spans="1:65" s="14" customFormat="1" ht="11.25">
      <c r="B395" s="217"/>
      <c r="C395" s="218"/>
      <c r="D395" s="208" t="s">
        <v>169</v>
      </c>
      <c r="E395" s="219" t="s">
        <v>1</v>
      </c>
      <c r="F395" s="220" t="s">
        <v>358</v>
      </c>
      <c r="G395" s="218"/>
      <c r="H395" s="221">
        <v>1.01</v>
      </c>
      <c r="I395" s="222"/>
      <c r="J395" s="218"/>
      <c r="K395" s="218"/>
      <c r="L395" s="223"/>
      <c r="M395" s="229"/>
      <c r="N395" s="230"/>
      <c r="O395" s="230"/>
      <c r="P395" s="230"/>
      <c r="Q395" s="230"/>
      <c r="R395" s="230"/>
      <c r="S395" s="230"/>
      <c r="T395" s="231"/>
      <c r="AT395" s="227" t="s">
        <v>169</v>
      </c>
      <c r="AU395" s="227" t="s">
        <v>85</v>
      </c>
      <c r="AV395" s="14" t="s">
        <v>85</v>
      </c>
      <c r="AW395" s="14" t="s">
        <v>32</v>
      </c>
      <c r="AX395" s="14" t="s">
        <v>83</v>
      </c>
      <c r="AY395" s="227" t="s">
        <v>163</v>
      </c>
    </row>
    <row r="396" spans="1:65" s="2" customFormat="1" ht="24.2" customHeight="1">
      <c r="A396" s="35"/>
      <c r="B396" s="36"/>
      <c r="C396" s="254" t="s">
        <v>870</v>
      </c>
      <c r="D396" s="254" t="s">
        <v>311</v>
      </c>
      <c r="E396" s="255" t="s">
        <v>484</v>
      </c>
      <c r="F396" s="256" t="s">
        <v>485</v>
      </c>
      <c r="G396" s="257" t="s">
        <v>345</v>
      </c>
      <c r="H396" s="258">
        <v>3.03</v>
      </c>
      <c r="I396" s="259"/>
      <c r="J396" s="260">
        <f>ROUND(I396*H396,2)</f>
        <v>0</v>
      </c>
      <c r="K396" s="256" t="s">
        <v>212</v>
      </c>
      <c r="L396" s="261"/>
      <c r="M396" s="262" t="s">
        <v>1</v>
      </c>
      <c r="N396" s="263" t="s">
        <v>43</v>
      </c>
      <c r="O396" s="73"/>
      <c r="P396" s="202">
        <f>O396*H396</f>
        <v>0</v>
      </c>
      <c r="Q396" s="202">
        <v>0.50600000000000001</v>
      </c>
      <c r="R396" s="202">
        <f>Q396*H396</f>
        <v>1.53318</v>
      </c>
      <c r="S396" s="202">
        <v>0</v>
      </c>
      <c r="T396" s="203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4" t="s">
        <v>253</v>
      </c>
      <c r="AT396" s="204" t="s">
        <v>311</v>
      </c>
      <c r="AU396" s="204" t="s">
        <v>85</v>
      </c>
      <c r="AY396" s="18" t="s">
        <v>163</v>
      </c>
      <c r="BE396" s="205">
        <f>IF(N396="základní",J396,0)</f>
        <v>0</v>
      </c>
      <c r="BF396" s="205">
        <f>IF(N396="snížená",J396,0)</f>
        <v>0</v>
      </c>
      <c r="BG396" s="205">
        <f>IF(N396="zákl. přenesená",J396,0)</f>
        <v>0</v>
      </c>
      <c r="BH396" s="205">
        <f>IF(N396="sníž. přenesená",J396,0)</f>
        <v>0</v>
      </c>
      <c r="BI396" s="205">
        <f>IF(N396="nulová",J396,0)</f>
        <v>0</v>
      </c>
      <c r="BJ396" s="18" t="s">
        <v>111</v>
      </c>
      <c r="BK396" s="205">
        <f>ROUND(I396*H396,2)</f>
        <v>0</v>
      </c>
      <c r="BL396" s="18" t="s">
        <v>111</v>
      </c>
      <c r="BM396" s="204" t="s">
        <v>486</v>
      </c>
    </row>
    <row r="397" spans="1:65" s="13" customFormat="1" ht="22.5">
      <c r="B397" s="206"/>
      <c r="C397" s="207"/>
      <c r="D397" s="208" t="s">
        <v>169</v>
      </c>
      <c r="E397" s="209" t="s">
        <v>1</v>
      </c>
      <c r="F397" s="210" t="s">
        <v>347</v>
      </c>
      <c r="G397" s="207"/>
      <c r="H397" s="209" t="s">
        <v>1</v>
      </c>
      <c r="I397" s="211"/>
      <c r="J397" s="207"/>
      <c r="K397" s="207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169</v>
      </c>
      <c r="AU397" s="216" t="s">
        <v>85</v>
      </c>
      <c r="AV397" s="13" t="s">
        <v>83</v>
      </c>
      <c r="AW397" s="13" t="s">
        <v>32</v>
      </c>
      <c r="AX397" s="13" t="s">
        <v>76</v>
      </c>
      <c r="AY397" s="216" t="s">
        <v>163</v>
      </c>
    </row>
    <row r="398" spans="1:65" s="14" customFormat="1" ht="11.25">
      <c r="B398" s="217"/>
      <c r="C398" s="218"/>
      <c r="D398" s="208" t="s">
        <v>169</v>
      </c>
      <c r="E398" s="219" t="s">
        <v>1</v>
      </c>
      <c r="F398" s="220" t="s">
        <v>363</v>
      </c>
      <c r="G398" s="218"/>
      <c r="H398" s="221">
        <v>3.03</v>
      </c>
      <c r="I398" s="222"/>
      <c r="J398" s="218"/>
      <c r="K398" s="218"/>
      <c r="L398" s="223"/>
      <c r="M398" s="229"/>
      <c r="N398" s="230"/>
      <c r="O398" s="230"/>
      <c r="P398" s="230"/>
      <c r="Q398" s="230"/>
      <c r="R398" s="230"/>
      <c r="S398" s="230"/>
      <c r="T398" s="231"/>
      <c r="AT398" s="227" t="s">
        <v>169</v>
      </c>
      <c r="AU398" s="227" t="s">
        <v>85</v>
      </c>
      <c r="AV398" s="14" t="s">
        <v>85</v>
      </c>
      <c r="AW398" s="14" t="s">
        <v>32</v>
      </c>
      <c r="AX398" s="14" t="s">
        <v>83</v>
      </c>
      <c r="AY398" s="227" t="s">
        <v>163</v>
      </c>
    </row>
    <row r="399" spans="1:65" s="2" customFormat="1" ht="24.2" customHeight="1">
      <c r="A399" s="35"/>
      <c r="B399" s="36"/>
      <c r="C399" s="254" t="s">
        <v>871</v>
      </c>
      <c r="D399" s="254" t="s">
        <v>311</v>
      </c>
      <c r="E399" s="255" t="s">
        <v>872</v>
      </c>
      <c r="F399" s="256" t="s">
        <v>873</v>
      </c>
      <c r="G399" s="257" t="s">
        <v>345</v>
      </c>
      <c r="H399" s="258">
        <v>3.03</v>
      </c>
      <c r="I399" s="259"/>
      <c r="J399" s="260">
        <f>ROUND(I399*H399,2)</f>
        <v>0</v>
      </c>
      <c r="K399" s="256" t="s">
        <v>212</v>
      </c>
      <c r="L399" s="261"/>
      <c r="M399" s="262" t="s">
        <v>1</v>
      </c>
      <c r="N399" s="263" t="s">
        <v>43</v>
      </c>
      <c r="O399" s="73"/>
      <c r="P399" s="202">
        <f>O399*H399</f>
        <v>0</v>
      </c>
      <c r="Q399" s="202">
        <v>1.0129999999999999</v>
      </c>
      <c r="R399" s="202">
        <f>Q399*H399</f>
        <v>3.0693899999999994</v>
      </c>
      <c r="S399" s="202">
        <v>0</v>
      </c>
      <c r="T399" s="203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4" t="s">
        <v>253</v>
      </c>
      <c r="AT399" s="204" t="s">
        <v>311</v>
      </c>
      <c r="AU399" s="204" t="s">
        <v>85</v>
      </c>
      <c r="AY399" s="18" t="s">
        <v>163</v>
      </c>
      <c r="BE399" s="205">
        <f>IF(N399="základní",J399,0)</f>
        <v>0</v>
      </c>
      <c r="BF399" s="205">
        <f>IF(N399="snížená",J399,0)</f>
        <v>0</v>
      </c>
      <c r="BG399" s="205">
        <f>IF(N399="zákl. přenesená",J399,0)</f>
        <v>0</v>
      </c>
      <c r="BH399" s="205">
        <f>IF(N399="sníž. přenesená",J399,0)</f>
        <v>0</v>
      </c>
      <c r="BI399" s="205">
        <f>IF(N399="nulová",J399,0)</f>
        <v>0</v>
      </c>
      <c r="BJ399" s="18" t="s">
        <v>111</v>
      </c>
      <c r="BK399" s="205">
        <f>ROUND(I399*H399,2)</f>
        <v>0</v>
      </c>
      <c r="BL399" s="18" t="s">
        <v>111</v>
      </c>
      <c r="BM399" s="204" t="s">
        <v>874</v>
      </c>
    </row>
    <row r="400" spans="1:65" s="13" customFormat="1" ht="22.5">
      <c r="B400" s="206"/>
      <c r="C400" s="207"/>
      <c r="D400" s="208" t="s">
        <v>169</v>
      </c>
      <c r="E400" s="209" t="s">
        <v>1</v>
      </c>
      <c r="F400" s="210" t="s">
        <v>347</v>
      </c>
      <c r="G400" s="207"/>
      <c r="H400" s="209" t="s">
        <v>1</v>
      </c>
      <c r="I400" s="211"/>
      <c r="J400" s="207"/>
      <c r="K400" s="207"/>
      <c r="L400" s="212"/>
      <c r="M400" s="213"/>
      <c r="N400" s="214"/>
      <c r="O400" s="214"/>
      <c r="P400" s="214"/>
      <c r="Q400" s="214"/>
      <c r="R400" s="214"/>
      <c r="S400" s="214"/>
      <c r="T400" s="215"/>
      <c r="AT400" s="216" t="s">
        <v>169</v>
      </c>
      <c r="AU400" s="216" t="s">
        <v>85</v>
      </c>
      <c r="AV400" s="13" t="s">
        <v>83</v>
      </c>
      <c r="AW400" s="13" t="s">
        <v>32</v>
      </c>
      <c r="AX400" s="13" t="s">
        <v>76</v>
      </c>
      <c r="AY400" s="216" t="s">
        <v>163</v>
      </c>
    </row>
    <row r="401" spans="1:65" s="14" customFormat="1" ht="11.25">
      <c r="B401" s="217"/>
      <c r="C401" s="218"/>
      <c r="D401" s="208" t="s">
        <v>169</v>
      </c>
      <c r="E401" s="219" t="s">
        <v>1</v>
      </c>
      <c r="F401" s="220" t="s">
        <v>363</v>
      </c>
      <c r="G401" s="218"/>
      <c r="H401" s="221">
        <v>3.03</v>
      </c>
      <c r="I401" s="222"/>
      <c r="J401" s="218"/>
      <c r="K401" s="218"/>
      <c r="L401" s="223"/>
      <c r="M401" s="229"/>
      <c r="N401" s="230"/>
      <c r="O401" s="230"/>
      <c r="P401" s="230"/>
      <c r="Q401" s="230"/>
      <c r="R401" s="230"/>
      <c r="S401" s="230"/>
      <c r="T401" s="231"/>
      <c r="AT401" s="227" t="s">
        <v>169</v>
      </c>
      <c r="AU401" s="227" t="s">
        <v>85</v>
      </c>
      <c r="AV401" s="14" t="s">
        <v>85</v>
      </c>
      <c r="AW401" s="14" t="s">
        <v>32</v>
      </c>
      <c r="AX401" s="14" t="s">
        <v>83</v>
      </c>
      <c r="AY401" s="227" t="s">
        <v>163</v>
      </c>
    </row>
    <row r="402" spans="1:65" s="2" customFormat="1" ht="24.2" customHeight="1">
      <c r="A402" s="35"/>
      <c r="B402" s="36"/>
      <c r="C402" s="254" t="s">
        <v>875</v>
      </c>
      <c r="D402" s="254" t="s">
        <v>311</v>
      </c>
      <c r="E402" s="255" t="s">
        <v>488</v>
      </c>
      <c r="F402" s="256" t="s">
        <v>489</v>
      </c>
      <c r="G402" s="257" t="s">
        <v>345</v>
      </c>
      <c r="H402" s="258">
        <v>17</v>
      </c>
      <c r="I402" s="259"/>
      <c r="J402" s="260">
        <f>ROUND(I402*H402,2)</f>
        <v>0</v>
      </c>
      <c r="K402" s="256" t="s">
        <v>212</v>
      </c>
      <c r="L402" s="261"/>
      <c r="M402" s="262" t="s">
        <v>1</v>
      </c>
      <c r="N402" s="263" t="s">
        <v>43</v>
      </c>
      <c r="O402" s="73"/>
      <c r="P402" s="202">
        <f>O402*H402</f>
        <v>0</v>
      </c>
      <c r="Q402" s="202">
        <v>2E-3</v>
      </c>
      <c r="R402" s="202">
        <f>Q402*H402</f>
        <v>3.4000000000000002E-2</v>
      </c>
      <c r="S402" s="202">
        <v>0</v>
      </c>
      <c r="T402" s="203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4" t="s">
        <v>253</v>
      </c>
      <c r="AT402" s="204" t="s">
        <v>311</v>
      </c>
      <c r="AU402" s="204" t="s">
        <v>85</v>
      </c>
      <c r="AY402" s="18" t="s">
        <v>163</v>
      </c>
      <c r="BE402" s="205">
        <f>IF(N402="základní",J402,0)</f>
        <v>0</v>
      </c>
      <c r="BF402" s="205">
        <f>IF(N402="snížená",J402,0)</f>
        <v>0</v>
      </c>
      <c r="BG402" s="205">
        <f>IF(N402="zákl. přenesená",J402,0)</f>
        <v>0</v>
      </c>
      <c r="BH402" s="205">
        <f>IF(N402="sníž. přenesená",J402,0)</f>
        <v>0</v>
      </c>
      <c r="BI402" s="205">
        <f>IF(N402="nulová",J402,0)</f>
        <v>0</v>
      </c>
      <c r="BJ402" s="18" t="s">
        <v>111</v>
      </c>
      <c r="BK402" s="205">
        <f>ROUND(I402*H402,2)</f>
        <v>0</v>
      </c>
      <c r="BL402" s="18" t="s">
        <v>111</v>
      </c>
      <c r="BM402" s="204" t="s">
        <v>490</v>
      </c>
    </row>
    <row r="403" spans="1:65" s="13" customFormat="1" ht="22.5">
      <c r="B403" s="206"/>
      <c r="C403" s="207"/>
      <c r="D403" s="208" t="s">
        <v>169</v>
      </c>
      <c r="E403" s="209" t="s">
        <v>1</v>
      </c>
      <c r="F403" s="210" t="s">
        <v>347</v>
      </c>
      <c r="G403" s="207"/>
      <c r="H403" s="209" t="s">
        <v>1</v>
      </c>
      <c r="I403" s="211"/>
      <c r="J403" s="207"/>
      <c r="K403" s="207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169</v>
      </c>
      <c r="AU403" s="216" t="s">
        <v>85</v>
      </c>
      <c r="AV403" s="13" t="s">
        <v>83</v>
      </c>
      <c r="AW403" s="13" t="s">
        <v>32</v>
      </c>
      <c r="AX403" s="13" t="s">
        <v>76</v>
      </c>
      <c r="AY403" s="216" t="s">
        <v>163</v>
      </c>
    </row>
    <row r="404" spans="1:65" s="14" customFormat="1" ht="11.25">
      <c r="B404" s="217"/>
      <c r="C404" s="218"/>
      <c r="D404" s="208" t="s">
        <v>169</v>
      </c>
      <c r="E404" s="219" t="s">
        <v>1</v>
      </c>
      <c r="F404" s="220" t="s">
        <v>317</v>
      </c>
      <c r="G404" s="218"/>
      <c r="H404" s="221">
        <v>17</v>
      </c>
      <c r="I404" s="222"/>
      <c r="J404" s="218"/>
      <c r="K404" s="218"/>
      <c r="L404" s="223"/>
      <c r="M404" s="229"/>
      <c r="N404" s="230"/>
      <c r="O404" s="230"/>
      <c r="P404" s="230"/>
      <c r="Q404" s="230"/>
      <c r="R404" s="230"/>
      <c r="S404" s="230"/>
      <c r="T404" s="231"/>
      <c r="AT404" s="227" t="s">
        <v>169</v>
      </c>
      <c r="AU404" s="227" t="s">
        <v>85</v>
      </c>
      <c r="AV404" s="14" t="s">
        <v>85</v>
      </c>
      <c r="AW404" s="14" t="s">
        <v>32</v>
      </c>
      <c r="AX404" s="14" t="s">
        <v>83</v>
      </c>
      <c r="AY404" s="227" t="s">
        <v>163</v>
      </c>
    </row>
    <row r="405" spans="1:65" s="2" customFormat="1" ht="24.2" customHeight="1">
      <c r="A405" s="35"/>
      <c r="B405" s="36"/>
      <c r="C405" s="193" t="s">
        <v>876</v>
      </c>
      <c r="D405" s="193" t="s">
        <v>165</v>
      </c>
      <c r="E405" s="194" t="s">
        <v>492</v>
      </c>
      <c r="F405" s="195" t="s">
        <v>493</v>
      </c>
      <c r="G405" s="196" t="s">
        <v>494</v>
      </c>
      <c r="H405" s="197">
        <v>10</v>
      </c>
      <c r="I405" s="198"/>
      <c r="J405" s="199">
        <f>ROUND(I405*H405,2)</f>
        <v>0</v>
      </c>
      <c r="K405" s="195" t="s">
        <v>212</v>
      </c>
      <c r="L405" s="40"/>
      <c r="M405" s="200" t="s">
        <v>1</v>
      </c>
      <c r="N405" s="201" t="s">
        <v>43</v>
      </c>
      <c r="O405" s="73"/>
      <c r="P405" s="202">
        <f>O405*H405</f>
        <v>0</v>
      </c>
      <c r="Q405" s="202">
        <v>3.1E-4</v>
      </c>
      <c r="R405" s="202">
        <f>Q405*H405</f>
        <v>3.0999999999999999E-3</v>
      </c>
      <c r="S405" s="202">
        <v>0</v>
      </c>
      <c r="T405" s="203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4" t="s">
        <v>111</v>
      </c>
      <c r="AT405" s="204" t="s">
        <v>165</v>
      </c>
      <c r="AU405" s="204" t="s">
        <v>85</v>
      </c>
      <c r="AY405" s="18" t="s">
        <v>163</v>
      </c>
      <c r="BE405" s="205">
        <f>IF(N405="základní",J405,0)</f>
        <v>0</v>
      </c>
      <c r="BF405" s="205">
        <f>IF(N405="snížená",J405,0)</f>
        <v>0</v>
      </c>
      <c r="BG405" s="205">
        <f>IF(N405="zákl. přenesená",J405,0)</f>
        <v>0</v>
      </c>
      <c r="BH405" s="205">
        <f>IF(N405="sníž. přenesená",J405,0)</f>
        <v>0</v>
      </c>
      <c r="BI405" s="205">
        <f>IF(N405="nulová",J405,0)</f>
        <v>0</v>
      </c>
      <c r="BJ405" s="18" t="s">
        <v>111</v>
      </c>
      <c r="BK405" s="205">
        <f>ROUND(I405*H405,2)</f>
        <v>0</v>
      </c>
      <c r="BL405" s="18" t="s">
        <v>111</v>
      </c>
      <c r="BM405" s="204" t="s">
        <v>495</v>
      </c>
    </row>
    <row r="406" spans="1:65" s="13" customFormat="1" ht="11.25">
      <c r="B406" s="206"/>
      <c r="C406" s="207"/>
      <c r="D406" s="208" t="s">
        <v>169</v>
      </c>
      <c r="E406" s="209" t="s">
        <v>1</v>
      </c>
      <c r="F406" s="210" t="s">
        <v>220</v>
      </c>
      <c r="G406" s="207"/>
      <c r="H406" s="209" t="s">
        <v>1</v>
      </c>
      <c r="I406" s="211"/>
      <c r="J406" s="207"/>
      <c r="K406" s="207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169</v>
      </c>
      <c r="AU406" s="216" t="s">
        <v>85</v>
      </c>
      <c r="AV406" s="13" t="s">
        <v>83</v>
      </c>
      <c r="AW406" s="13" t="s">
        <v>32</v>
      </c>
      <c r="AX406" s="13" t="s">
        <v>76</v>
      </c>
      <c r="AY406" s="216" t="s">
        <v>163</v>
      </c>
    </row>
    <row r="407" spans="1:65" s="14" customFormat="1" ht="11.25">
      <c r="B407" s="217"/>
      <c r="C407" s="218"/>
      <c r="D407" s="208" t="s">
        <v>169</v>
      </c>
      <c r="E407" s="219" t="s">
        <v>1</v>
      </c>
      <c r="F407" s="220" t="s">
        <v>276</v>
      </c>
      <c r="G407" s="218"/>
      <c r="H407" s="221">
        <v>10</v>
      </c>
      <c r="I407" s="222"/>
      <c r="J407" s="218"/>
      <c r="K407" s="218"/>
      <c r="L407" s="223"/>
      <c r="M407" s="229"/>
      <c r="N407" s="230"/>
      <c r="O407" s="230"/>
      <c r="P407" s="230"/>
      <c r="Q407" s="230"/>
      <c r="R407" s="230"/>
      <c r="S407" s="230"/>
      <c r="T407" s="231"/>
      <c r="AT407" s="227" t="s">
        <v>169</v>
      </c>
      <c r="AU407" s="227" t="s">
        <v>85</v>
      </c>
      <c r="AV407" s="14" t="s">
        <v>85</v>
      </c>
      <c r="AW407" s="14" t="s">
        <v>32</v>
      </c>
      <c r="AX407" s="14" t="s">
        <v>83</v>
      </c>
      <c r="AY407" s="227" t="s">
        <v>163</v>
      </c>
    </row>
    <row r="408" spans="1:65" s="2" customFormat="1" ht="24.2" customHeight="1">
      <c r="A408" s="35"/>
      <c r="B408" s="36"/>
      <c r="C408" s="193" t="s">
        <v>877</v>
      </c>
      <c r="D408" s="193" t="s">
        <v>165</v>
      </c>
      <c r="E408" s="194" t="s">
        <v>501</v>
      </c>
      <c r="F408" s="195" t="s">
        <v>502</v>
      </c>
      <c r="G408" s="196" t="s">
        <v>345</v>
      </c>
      <c r="H408" s="197">
        <v>10</v>
      </c>
      <c r="I408" s="198"/>
      <c r="J408" s="199">
        <f>ROUND(I408*H408,2)</f>
        <v>0</v>
      </c>
      <c r="K408" s="195" t="s">
        <v>212</v>
      </c>
      <c r="L408" s="40"/>
      <c r="M408" s="200" t="s">
        <v>1</v>
      </c>
      <c r="N408" s="201" t="s">
        <v>43</v>
      </c>
      <c r="O408" s="73"/>
      <c r="P408" s="202">
        <f>O408*H408</f>
        <v>0</v>
      </c>
      <c r="Q408" s="202">
        <v>0.42080000000000001</v>
      </c>
      <c r="R408" s="202">
        <f>Q408*H408</f>
        <v>4.2080000000000002</v>
      </c>
      <c r="S408" s="202">
        <v>0</v>
      </c>
      <c r="T408" s="203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4" t="s">
        <v>111</v>
      </c>
      <c r="AT408" s="204" t="s">
        <v>165</v>
      </c>
      <c r="AU408" s="204" t="s">
        <v>85</v>
      </c>
      <c r="AY408" s="18" t="s">
        <v>163</v>
      </c>
      <c r="BE408" s="205">
        <f>IF(N408="základní",J408,0)</f>
        <v>0</v>
      </c>
      <c r="BF408" s="205">
        <f>IF(N408="snížená",J408,0)</f>
        <v>0</v>
      </c>
      <c r="BG408" s="205">
        <f>IF(N408="zákl. přenesená",J408,0)</f>
        <v>0</v>
      </c>
      <c r="BH408" s="205">
        <f>IF(N408="sníž. přenesená",J408,0)</f>
        <v>0</v>
      </c>
      <c r="BI408" s="205">
        <f>IF(N408="nulová",J408,0)</f>
        <v>0</v>
      </c>
      <c r="BJ408" s="18" t="s">
        <v>111</v>
      </c>
      <c r="BK408" s="205">
        <f>ROUND(I408*H408,2)</f>
        <v>0</v>
      </c>
      <c r="BL408" s="18" t="s">
        <v>111</v>
      </c>
      <c r="BM408" s="204" t="s">
        <v>503</v>
      </c>
    </row>
    <row r="409" spans="1:65" s="13" customFormat="1" ht="11.25">
      <c r="B409" s="206"/>
      <c r="C409" s="207"/>
      <c r="D409" s="208" t="s">
        <v>169</v>
      </c>
      <c r="E409" s="209" t="s">
        <v>1</v>
      </c>
      <c r="F409" s="210" t="s">
        <v>220</v>
      </c>
      <c r="G409" s="207"/>
      <c r="H409" s="209" t="s">
        <v>1</v>
      </c>
      <c r="I409" s="211"/>
      <c r="J409" s="207"/>
      <c r="K409" s="207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169</v>
      </c>
      <c r="AU409" s="216" t="s">
        <v>85</v>
      </c>
      <c r="AV409" s="13" t="s">
        <v>83</v>
      </c>
      <c r="AW409" s="13" t="s">
        <v>32</v>
      </c>
      <c r="AX409" s="13" t="s">
        <v>76</v>
      </c>
      <c r="AY409" s="216" t="s">
        <v>163</v>
      </c>
    </row>
    <row r="410" spans="1:65" s="14" customFormat="1" ht="11.25">
      <c r="B410" s="217"/>
      <c r="C410" s="218"/>
      <c r="D410" s="208" t="s">
        <v>169</v>
      </c>
      <c r="E410" s="219" t="s">
        <v>1</v>
      </c>
      <c r="F410" s="220" t="s">
        <v>276</v>
      </c>
      <c r="G410" s="218"/>
      <c r="H410" s="221">
        <v>10</v>
      </c>
      <c r="I410" s="222"/>
      <c r="J410" s="218"/>
      <c r="K410" s="218"/>
      <c r="L410" s="223"/>
      <c r="M410" s="229"/>
      <c r="N410" s="230"/>
      <c r="O410" s="230"/>
      <c r="P410" s="230"/>
      <c r="Q410" s="230"/>
      <c r="R410" s="230"/>
      <c r="S410" s="230"/>
      <c r="T410" s="231"/>
      <c r="AT410" s="227" t="s">
        <v>169</v>
      </c>
      <c r="AU410" s="227" t="s">
        <v>85</v>
      </c>
      <c r="AV410" s="14" t="s">
        <v>85</v>
      </c>
      <c r="AW410" s="14" t="s">
        <v>32</v>
      </c>
      <c r="AX410" s="14" t="s">
        <v>83</v>
      </c>
      <c r="AY410" s="227" t="s">
        <v>163</v>
      </c>
    </row>
    <row r="411" spans="1:65" s="2" customFormat="1" ht="16.5" customHeight="1">
      <c r="A411" s="35"/>
      <c r="B411" s="36"/>
      <c r="C411" s="193" t="s">
        <v>878</v>
      </c>
      <c r="D411" s="193" t="s">
        <v>165</v>
      </c>
      <c r="E411" s="194" t="s">
        <v>879</v>
      </c>
      <c r="F411" s="195" t="s">
        <v>880</v>
      </c>
      <c r="G411" s="196" t="s">
        <v>345</v>
      </c>
      <c r="H411" s="197">
        <v>2</v>
      </c>
      <c r="I411" s="198"/>
      <c r="J411" s="199">
        <f>ROUND(I411*H411,2)</f>
        <v>0</v>
      </c>
      <c r="K411" s="195" t="s">
        <v>212</v>
      </c>
      <c r="L411" s="40"/>
      <c r="M411" s="200" t="s">
        <v>1</v>
      </c>
      <c r="N411" s="201" t="s">
        <v>43</v>
      </c>
      <c r="O411" s="73"/>
      <c r="P411" s="202">
        <f>O411*H411</f>
        <v>0</v>
      </c>
      <c r="Q411" s="202">
        <v>0.32906000000000002</v>
      </c>
      <c r="R411" s="202">
        <f>Q411*H411</f>
        <v>0.65812000000000004</v>
      </c>
      <c r="S411" s="202">
        <v>0</v>
      </c>
      <c r="T411" s="203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04" t="s">
        <v>111</v>
      </c>
      <c r="AT411" s="204" t="s">
        <v>165</v>
      </c>
      <c r="AU411" s="204" t="s">
        <v>85</v>
      </c>
      <c r="AY411" s="18" t="s">
        <v>163</v>
      </c>
      <c r="BE411" s="205">
        <f>IF(N411="základní",J411,0)</f>
        <v>0</v>
      </c>
      <c r="BF411" s="205">
        <f>IF(N411="snížená",J411,0)</f>
        <v>0</v>
      </c>
      <c r="BG411" s="205">
        <f>IF(N411="zákl. přenesená",J411,0)</f>
        <v>0</v>
      </c>
      <c r="BH411" s="205">
        <f>IF(N411="sníž. přenesená",J411,0)</f>
        <v>0</v>
      </c>
      <c r="BI411" s="205">
        <f>IF(N411="nulová",J411,0)</f>
        <v>0</v>
      </c>
      <c r="BJ411" s="18" t="s">
        <v>111</v>
      </c>
      <c r="BK411" s="205">
        <f>ROUND(I411*H411,2)</f>
        <v>0</v>
      </c>
      <c r="BL411" s="18" t="s">
        <v>111</v>
      </c>
      <c r="BM411" s="204" t="s">
        <v>881</v>
      </c>
    </row>
    <row r="412" spans="1:65" s="13" customFormat="1" ht="22.5">
      <c r="B412" s="206"/>
      <c r="C412" s="207"/>
      <c r="D412" s="208" t="s">
        <v>169</v>
      </c>
      <c r="E412" s="209" t="s">
        <v>1</v>
      </c>
      <c r="F412" s="210" t="s">
        <v>855</v>
      </c>
      <c r="G412" s="207"/>
      <c r="H412" s="209" t="s">
        <v>1</v>
      </c>
      <c r="I412" s="211"/>
      <c r="J412" s="207"/>
      <c r="K412" s="207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169</v>
      </c>
      <c r="AU412" s="216" t="s">
        <v>85</v>
      </c>
      <c r="AV412" s="13" t="s">
        <v>83</v>
      </c>
      <c r="AW412" s="13" t="s">
        <v>32</v>
      </c>
      <c r="AX412" s="13" t="s">
        <v>76</v>
      </c>
      <c r="AY412" s="216" t="s">
        <v>163</v>
      </c>
    </row>
    <row r="413" spans="1:65" s="14" customFormat="1" ht="11.25">
      <c r="B413" s="217"/>
      <c r="C413" s="218"/>
      <c r="D413" s="208" t="s">
        <v>169</v>
      </c>
      <c r="E413" s="219" t="s">
        <v>1</v>
      </c>
      <c r="F413" s="220" t="s">
        <v>85</v>
      </c>
      <c r="G413" s="218"/>
      <c r="H413" s="221">
        <v>2</v>
      </c>
      <c r="I413" s="222"/>
      <c r="J413" s="218"/>
      <c r="K413" s="218"/>
      <c r="L413" s="223"/>
      <c r="M413" s="229"/>
      <c r="N413" s="230"/>
      <c r="O413" s="230"/>
      <c r="P413" s="230"/>
      <c r="Q413" s="230"/>
      <c r="R413" s="230"/>
      <c r="S413" s="230"/>
      <c r="T413" s="231"/>
      <c r="AT413" s="227" t="s">
        <v>169</v>
      </c>
      <c r="AU413" s="227" t="s">
        <v>85</v>
      </c>
      <c r="AV413" s="14" t="s">
        <v>85</v>
      </c>
      <c r="AW413" s="14" t="s">
        <v>32</v>
      </c>
      <c r="AX413" s="14" t="s">
        <v>83</v>
      </c>
      <c r="AY413" s="227" t="s">
        <v>163</v>
      </c>
    </row>
    <row r="414" spans="1:65" s="2" customFormat="1" ht="16.5" customHeight="1">
      <c r="A414" s="35"/>
      <c r="B414" s="36"/>
      <c r="C414" s="254" t="s">
        <v>576</v>
      </c>
      <c r="D414" s="254" t="s">
        <v>311</v>
      </c>
      <c r="E414" s="255" t="s">
        <v>882</v>
      </c>
      <c r="F414" s="256" t="s">
        <v>883</v>
      </c>
      <c r="G414" s="257" t="s">
        <v>345</v>
      </c>
      <c r="H414" s="258">
        <v>2</v>
      </c>
      <c r="I414" s="259"/>
      <c r="J414" s="260">
        <f>ROUND(I414*H414,2)</f>
        <v>0</v>
      </c>
      <c r="K414" s="256" t="s">
        <v>212</v>
      </c>
      <c r="L414" s="261"/>
      <c r="M414" s="262" t="s">
        <v>1</v>
      </c>
      <c r="N414" s="263" t="s">
        <v>43</v>
      </c>
      <c r="O414" s="73"/>
      <c r="P414" s="202">
        <f>O414*H414</f>
        <v>0</v>
      </c>
      <c r="Q414" s="202">
        <v>2.9499999999999998E-2</v>
      </c>
      <c r="R414" s="202">
        <f>Q414*H414</f>
        <v>5.8999999999999997E-2</v>
      </c>
      <c r="S414" s="202">
        <v>0</v>
      </c>
      <c r="T414" s="203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4" t="s">
        <v>253</v>
      </c>
      <c r="AT414" s="204" t="s">
        <v>311</v>
      </c>
      <c r="AU414" s="204" t="s">
        <v>85</v>
      </c>
      <c r="AY414" s="18" t="s">
        <v>163</v>
      </c>
      <c r="BE414" s="205">
        <f>IF(N414="základní",J414,0)</f>
        <v>0</v>
      </c>
      <c r="BF414" s="205">
        <f>IF(N414="snížená",J414,0)</f>
        <v>0</v>
      </c>
      <c r="BG414" s="205">
        <f>IF(N414="zákl. přenesená",J414,0)</f>
        <v>0</v>
      </c>
      <c r="BH414" s="205">
        <f>IF(N414="sníž. přenesená",J414,0)</f>
        <v>0</v>
      </c>
      <c r="BI414" s="205">
        <f>IF(N414="nulová",J414,0)</f>
        <v>0</v>
      </c>
      <c r="BJ414" s="18" t="s">
        <v>111</v>
      </c>
      <c r="BK414" s="205">
        <f>ROUND(I414*H414,2)</f>
        <v>0</v>
      </c>
      <c r="BL414" s="18" t="s">
        <v>111</v>
      </c>
      <c r="BM414" s="204" t="s">
        <v>884</v>
      </c>
    </row>
    <row r="415" spans="1:65" s="13" customFormat="1" ht="22.5">
      <c r="B415" s="206"/>
      <c r="C415" s="207"/>
      <c r="D415" s="208" t="s">
        <v>169</v>
      </c>
      <c r="E415" s="209" t="s">
        <v>1</v>
      </c>
      <c r="F415" s="210" t="s">
        <v>855</v>
      </c>
      <c r="G415" s="207"/>
      <c r="H415" s="209" t="s">
        <v>1</v>
      </c>
      <c r="I415" s="211"/>
      <c r="J415" s="207"/>
      <c r="K415" s="207"/>
      <c r="L415" s="212"/>
      <c r="M415" s="213"/>
      <c r="N415" s="214"/>
      <c r="O415" s="214"/>
      <c r="P415" s="214"/>
      <c r="Q415" s="214"/>
      <c r="R415" s="214"/>
      <c r="S415" s="214"/>
      <c r="T415" s="215"/>
      <c r="AT415" s="216" t="s">
        <v>169</v>
      </c>
      <c r="AU415" s="216" t="s">
        <v>85</v>
      </c>
      <c r="AV415" s="13" t="s">
        <v>83</v>
      </c>
      <c r="AW415" s="13" t="s">
        <v>32</v>
      </c>
      <c r="AX415" s="13" t="s">
        <v>76</v>
      </c>
      <c r="AY415" s="216" t="s">
        <v>163</v>
      </c>
    </row>
    <row r="416" spans="1:65" s="14" customFormat="1" ht="11.25">
      <c r="B416" s="217"/>
      <c r="C416" s="218"/>
      <c r="D416" s="208" t="s">
        <v>169</v>
      </c>
      <c r="E416" s="219" t="s">
        <v>1</v>
      </c>
      <c r="F416" s="220" t="s">
        <v>85</v>
      </c>
      <c r="G416" s="218"/>
      <c r="H416" s="221">
        <v>2</v>
      </c>
      <c r="I416" s="222"/>
      <c r="J416" s="218"/>
      <c r="K416" s="218"/>
      <c r="L416" s="223"/>
      <c r="M416" s="229"/>
      <c r="N416" s="230"/>
      <c r="O416" s="230"/>
      <c r="P416" s="230"/>
      <c r="Q416" s="230"/>
      <c r="R416" s="230"/>
      <c r="S416" s="230"/>
      <c r="T416" s="231"/>
      <c r="AT416" s="227" t="s">
        <v>169</v>
      </c>
      <c r="AU416" s="227" t="s">
        <v>85</v>
      </c>
      <c r="AV416" s="14" t="s">
        <v>85</v>
      </c>
      <c r="AW416" s="14" t="s">
        <v>32</v>
      </c>
      <c r="AX416" s="14" t="s">
        <v>83</v>
      </c>
      <c r="AY416" s="227" t="s">
        <v>163</v>
      </c>
    </row>
    <row r="417" spans="1:65" s="2" customFormat="1" ht="33" customHeight="1">
      <c r="A417" s="35"/>
      <c r="B417" s="36"/>
      <c r="C417" s="193" t="s">
        <v>885</v>
      </c>
      <c r="D417" s="193" t="s">
        <v>165</v>
      </c>
      <c r="E417" s="194" t="s">
        <v>886</v>
      </c>
      <c r="F417" s="195" t="s">
        <v>887</v>
      </c>
      <c r="G417" s="196" t="s">
        <v>345</v>
      </c>
      <c r="H417" s="197">
        <v>2</v>
      </c>
      <c r="I417" s="198"/>
      <c r="J417" s="199">
        <f>ROUND(I417*H417,2)</f>
        <v>0</v>
      </c>
      <c r="K417" s="195" t="s">
        <v>212</v>
      </c>
      <c r="L417" s="40"/>
      <c r="M417" s="200" t="s">
        <v>1</v>
      </c>
      <c r="N417" s="201" t="s">
        <v>43</v>
      </c>
      <c r="O417" s="73"/>
      <c r="P417" s="202">
        <f>O417*H417</f>
        <v>0</v>
      </c>
      <c r="Q417" s="202">
        <v>0.31108000000000002</v>
      </c>
      <c r="R417" s="202">
        <f>Q417*H417</f>
        <v>0.62216000000000005</v>
      </c>
      <c r="S417" s="202">
        <v>0</v>
      </c>
      <c r="T417" s="203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4" t="s">
        <v>111</v>
      </c>
      <c r="AT417" s="204" t="s">
        <v>165</v>
      </c>
      <c r="AU417" s="204" t="s">
        <v>85</v>
      </c>
      <c r="AY417" s="18" t="s">
        <v>163</v>
      </c>
      <c r="BE417" s="205">
        <f>IF(N417="základní",J417,0)</f>
        <v>0</v>
      </c>
      <c r="BF417" s="205">
        <f>IF(N417="snížená",J417,0)</f>
        <v>0</v>
      </c>
      <c r="BG417" s="205">
        <f>IF(N417="zákl. přenesená",J417,0)</f>
        <v>0</v>
      </c>
      <c r="BH417" s="205">
        <f>IF(N417="sníž. přenesená",J417,0)</f>
        <v>0</v>
      </c>
      <c r="BI417" s="205">
        <f>IF(N417="nulová",J417,0)</f>
        <v>0</v>
      </c>
      <c r="BJ417" s="18" t="s">
        <v>111</v>
      </c>
      <c r="BK417" s="205">
        <f>ROUND(I417*H417,2)</f>
        <v>0</v>
      </c>
      <c r="BL417" s="18" t="s">
        <v>111</v>
      </c>
      <c r="BM417" s="204" t="s">
        <v>888</v>
      </c>
    </row>
    <row r="418" spans="1:65" s="13" customFormat="1" ht="22.5">
      <c r="B418" s="206"/>
      <c r="C418" s="207"/>
      <c r="D418" s="208" t="s">
        <v>169</v>
      </c>
      <c r="E418" s="209" t="s">
        <v>1</v>
      </c>
      <c r="F418" s="210" t="s">
        <v>855</v>
      </c>
      <c r="G418" s="207"/>
      <c r="H418" s="209" t="s">
        <v>1</v>
      </c>
      <c r="I418" s="211"/>
      <c r="J418" s="207"/>
      <c r="K418" s="207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169</v>
      </c>
      <c r="AU418" s="216" t="s">
        <v>85</v>
      </c>
      <c r="AV418" s="13" t="s">
        <v>83</v>
      </c>
      <c r="AW418" s="13" t="s">
        <v>32</v>
      </c>
      <c r="AX418" s="13" t="s">
        <v>76</v>
      </c>
      <c r="AY418" s="216" t="s">
        <v>163</v>
      </c>
    </row>
    <row r="419" spans="1:65" s="14" customFormat="1" ht="11.25">
      <c r="B419" s="217"/>
      <c r="C419" s="218"/>
      <c r="D419" s="208" t="s">
        <v>169</v>
      </c>
      <c r="E419" s="219" t="s">
        <v>1</v>
      </c>
      <c r="F419" s="220" t="s">
        <v>85</v>
      </c>
      <c r="G419" s="218"/>
      <c r="H419" s="221">
        <v>2</v>
      </c>
      <c r="I419" s="222"/>
      <c r="J419" s="218"/>
      <c r="K419" s="218"/>
      <c r="L419" s="223"/>
      <c r="M419" s="229"/>
      <c r="N419" s="230"/>
      <c r="O419" s="230"/>
      <c r="P419" s="230"/>
      <c r="Q419" s="230"/>
      <c r="R419" s="230"/>
      <c r="S419" s="230"/>
      <c r="T419" s="231"/>
      <c r="AT419" s="227" t="s">
        <v>169</v>
      </c>
      <c r="AU419" s="227" t="s">
        <v>85</v>
      </c>
      <c r="AV419" s="14" t="s">
        <v>85</v>
      </c>
      <c r="AW419" s="14" t="s">
        <v>32</v>
      </c>
      <c r="AX419" s="14" t="s">
        <v>83</v>
      </c>
      <c r="AY419" s="227" t="s">
        <v>163</v>
      </c>
    </row>
    <row r="420" spans="1:65" s="2" customFormat="1" ht="16.5" customHeight="1">
      <c r="A420" s="35"/>
      <c r="B420" s="36"/>
      <c r="C420" s="193" t="s">
        <v>889</v>
      </c>
      <c r="D420" s="193" t="s">
        <v>165</v>
      </c>
      <c r="E420" s="194" t="s">
        <v>890</v>
      </c>
      <c r="F420" s="195" t="s">
        <v>891</v>
      </c>
      <c r="G420" s="196" t="s">
        <v>345</v>
      </c>
      <c r="H420" s="197">
        <v>1</v>
      </c>
      <c r="I420" s="198"/>
      <c r="J420" s="199">
        <f>ROUND(I420*H420,2)</f>
        <v>0</v>
      </c>
      <c r="K420" s="195" t="s">
        <v>1</v>
      </c>
      <c r="L420" s="40"/>
      <c r="M420" s="200" t="s">
        <v>1</v>
      </c>
      <c r="N420" s="201" t="s">
        <v>43</v>
      </c>
      <c r="O420" s="73"/>
      <c r="P420" s="202">
        <f>O420*H420</f>
        <v>0</v>
      </c>
      <c r="Q420" s="202">
        <v>0</v>
      </c>
      <c r="R420" s="202">
        <f>Q420*H420</f>
        <v>0</v>
      </c>
      <c r="S420" s="202">
        <v>0</v>
      </c>
      <c r="T420" s="203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4" t="s">
        <v>111</v>
      </c>
      <c r="AT420" s="204" t="s">
        <v>165</v>
      </c>
      <c r="AU420" s="204" t="s">
        <v>85</v>
      </c>
      <c r="AY420" s="18" t="s">
        <v>163</v>
      </c>
      <c r="BE420" s="205">
        <f>IF(N420="základní",J420,0)</f>
        <v>0</v>
      </c>
      <c r="BF420" s="205">
        <f>IF(N420="snížená",J420,0)</f>
        <v>0</v>
      </c>
      <c r="BG420" s="205">
        <f>IF(N420="zákl. přenesená",J420,0)</f>
        <v>0</v>
      </c>
      <c r="BH420" s="205">
        <f>IF(N420="sníž. přenesená",J420,0)</f>
        <v>0</v>
      </c>
      <c r="BI420" s="205">
        <f>IF(N420="nulová",J420,0)</f>
        <v>0</v>
      </c>
      <c r="BJ420" s="18" t="s">
        <v>111</v>
      </c>
      <c r="BK420" s="205">
        <f>ROUND(I420*H420,2)</f>
        <v>0</v>
      </c>
      <c r="BL420" s="18" t="s">
        <v>111</v>
      </c>
      <c r="BM420" s="204" t="s">
        <v>892</v>
      </c>
    </row>
    <row r="421" spans="1:65" s="13" customFormat="1" ht="22.5">
      <c r="B421" s="206"/>
      <c r="C421" s="207"/>
      <c r="D421" s="208" t="s">
        <v>169</v>
      </c>
      <c r="E421" s="209" t="s">
        <v>1</v>
      </c>
      <c r="F421" s="210" t="s">
        <v>855</v>
      </c>
      <c r="G421" s="207"/>
      <c r="H421" s="209" t="s">
        <v>1</v>
      </c>
      <c r="I421" s="211"/>
      <c r="J421" s="207"/>
      <c r="K421" s="207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169</v>
      </c>
      <c r="AU421" s="216" t="s">
        <v>85</v>
      </c>
      <c r="AV421" s="13" t="s">
        <v>83</v>
      </c>
      <c r="AW421" s="13" t="s">
        <v>32</v>
      </c>
      <c r="AX421" s="13" t="s">
        <v>76</v>
      </c>
      <c r="AY421" s="216" t="s">
        <v>163</v>
      </c>
    </row>
    <row r="422" spans="1:65" s="14" customFormat="1" ht="11.25">
      <c r="B422" s="217"/>
      <c r="C422" s="218"/>
      <c r="D422" s="208" t="s">
        <v>169</v>
      </c>
      <c r="E422" s="219" t="s">
        <v>1</v>
      </c>
      <c r="F422" s="220" t="s">
        <v>893</v>
      </c>
      <c r="G422" s="218"/>
      <c r="H422" s="221">
        <v>1</v>
      </c>
      <c r="I422" s="222"/>
      <c r="J422" s="218"/>
      <c r="K422" s="218"/>
      <c r="L422" s="223"/>
      <c r="M422" s="229"/>
      <c r="N422" s="230"/>
      <c r="O422" s="230"/>
      <c r="P422" s="230"/>
      <c r="Q422" s="230"/>
      <c r="R422" s="230"/>
      <c r="S422" s="230"/>
      <c r="T422" s="231"/>
      <c r="AT422" s="227" t="s">
        <v>169</v>
      </c>
      <c r="AU422" s="227" t="s">
        <v>85</v>
      </c>
      <c r="AV422" s="14" t="s">
        <v>85</v>
      </c>
      <c r="AW422" s="14" t="s">
        <v>32</v>
      </c>
      <c r="AX422" s="14" t="s">
        <v>83</v>
      </c>
      <c r="AY422" s="227" t="s">
        <v>163</v>
      </c>
    </row>
    <row r="423" spans="1:65" s="2" customFormat="1" ht="16.5" customHeight="1">
      <c r="A423" s="35"/>
      <c r="B423" s="36"/>
      <c r="C423" s="254" t="s">
        <v>894</v>
      </c>
      <c r="D423" s="254" t="s">
        <v>311</v>
      </c>
      <c r="E423" s="255" t="s">
        <v>895</v>
      </c>
      <c r="F423" s="256" t="s">
        <v>896</v>
      </c>
      <c r="G423" s="257" t="s">
        <v>345</v>
      </c>
      <c r="H423" s="258">
        <v>1</v>
      </c>
      <c r="I423" s="259"/>
      <c r="J423" s="260">
        <f>ROUND(I423*H423,2)</f>
        <v>0</v>
      </c>
      <c r="K423" s="256" t="s">
        <v>1</v>
      </c>
      <c r="L423" s="261"/>
      <c r="M423" s="262" t="s">
        <v>1</v>
      </c>
      <c r="N423" s="263" t="s">
        <v>43</v>
      </c>
      <c r="O423" s="73"/>
      <c r="P423" s="202">
        <f>O423*H423</f>
        <v>0</v>
      </c>
      <c r="Q423" s="202">
        <v>0</v>
      </c>
      <c r="R423" s="202">
        <f>Q423*H423</f>
        <v>0</v>
      </c>
      <c r="S423" s="202">
        <v>0</v>
      </c>
      <c r="T423" s="203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4" t="s">
        <v>253</v>
      </c>
      <c r="AT423" s="204" t="s">
        <v>311</v>
      </c>
      <c r="AU423" s="204" t="s">
        <v>85</v>
      </c>
      <c r="AY423" s="18" t="s">
        <v>163</v>
      </c>
      <c r="BE423" s="205">
        <f>IF(N423="základní",J423,0)</f>
        <v>0</v>
      </c>
      <c r="BF423" s="205">
        <f>IF(N423="snížená",J423,0)</f>
        <v>0</v>
      </c>
      <c r="BG423" s="205">
        <f>IF(N423="zákl. přenesená",J423,0)</f>
        <v>0</v>
      </c>
      <c r="BH423" s="205">
        <f>IF(N423="sníž. přenesená",J423,0)</f>
        <v>0</v>
      </c>
      <c r="BI423" s="205">
        <f>IF(N423="nulová",J423,0)</f>
        <v>0</v>
      </c>
      <c r="BJ423" s="18" t="s">
        <v>111</v>
      </c>
      <c r="BK423" s="205">
        <f>ROUND(I423*H423,2)</f>
        <v>0</v>
      </c>
      <c r="BL423" s="18" t="s">
        <v>111</v>
      </c>
      <c r="BM423" s="204" t="s">
        <v>897</v>
      </c>
    </row>
    <row r="424" spans="1:65" s="13" customFormat="1" ht="22.5">
      <c r="B424" s="206"/>
      <c r="C424" s="207"/>
      <c r="D424" s="208" t="s">
        <v>169</v>
      </c>
      <c r="E424" s="209" t="s">
        <v>1</v>
      </c>
      <c r="F424" s="210" t="s">
        <v>855</v>
      </c>
      <c r="G424" s="207"/>
      <c r="H424" s="209" t="s">
        <v>1</v>
      </c>
      <c r="I424" s="211"/>
      <c r="J424" s="207"/>
      <c r="K424" s="207"/>
      <c r="L424" s="212"/>
      <c r="M424" s="213"/>
      <c r="N424" s="214"/>
      <c r="O424" s="214"/>
      <c r="P424" s="214"/>
      <c r="Q424" s="214"/>
      <c r="R424" s="214"/>
      <c r="S424" s="214"/>
      <c r="T424" s="215"/>
      <c r="AT424" s="216" t="s">
        <v>169</v>
      </c>
      <c r="AU424" s="216" t="s">
        <v>85</v>
      </c>
      <c r="AV424" s="13" t="s">
        <v>83</v>
      </c>
      <c r="AW424" s="13" t="s">
        <v>32</v>
      </c>
      <c r="AX424" s="13" t="s">
        <v>76</v>
      </c>
      <c r="AY424" s="216" t="s">
        <v>163</v>
      </c>
    </row>
    <row r="425" spans="1:65" s="14" customFormat="1" ht="11.25">
      <c r="B425" s="217"/>
      <c r="C425" s="218"/>
      <c r="D425" s="208" t="s">
        <v>169</v>
      </c>
      <c r="E425" s="219" t="s">
        <v>1</v>
      </c>
      <c r="F425" s="220" t="s">
        <v>893</v>
      </c>
      <c r="G425" s="218"/>
      <c r="H425" s="221">
        <v>1</v>
      </c>
      <c r="I425" s="222"/>
      <c r="J425" s="218"/>
      <c r="K425" s="218"/>
      <c r="L425" s="223"/>
      <c r="M425" s="229"/>
      <c r="N425" s="230"/>
      <c r="O425" s="230"/>
      <c r="P425" s="230"/>
      <c r="Q425" s="230"/>
      <c r="R425" s="230"/>
      <c r="S425" s="230"/>
      <c r="T425" s="231"/>
      <c r="AT425" s="227" t="s">
        <v>169</v>
      </c>
      <c r="AU425" s="227" t="s">
        <v>85</v>
      </c>
      <c r="AV425" s="14" t="s">
        <v>85</v>
      </c>
      <c r="AW425" s="14" t="s">
        <v>32</v>
      </c>
      <c r="AX425" s="14" t="s">
        <v>83</v>
      </c>
      <c r="AY425" s="227" t="s">
        <v>163</v>
      </c>
    </row>
    <row r="426" spans="1:65" s="12" customFormat="1" ht="22.9" customHeight="1">
      <c r="B426" s="177"/>
      <c r="C426" s="178"/>
      <c r="D426" s="179" t="s">
        <v>75</v>
      </c>
      <c r="E426" s="191" t="s">
        <v>259</v>
      </c>
      <c r="F426" s="191" t="s">
        <v>504</v>
      </c>
      <c r="G426" s="178"/>
      <c r="H426" s="178"/>
      <c r="I426" s="181"/>
      <c r="J426" s="192">
        <f>BK426</f>
        <v>0</v>
      </c>
      <c r="K426" s="178"/>
      <c r="L426" s="183"/>
      <c r="M426" s="184"/>
      <c r="N426" s="185"/>
      <c r="O426" s="185"/>
      <c r="P426" s="186">
        <f>SUM(P427:P429)</f>
        <v>0</v>
      </c>
      <c r="Q426" s="185"/>
      <c r="R426" s="186">
        <f>SUM(R427:R429)</f>
        <v>2.9399999999999999E-4</v>
      </c>
      <c r="S426" s="185"/>
      <c r="T426" s="187">
        <f>SUM(T427:T429)</f>
        <v>7.8000000000000005E-3</v>
      </c>
      <c r="AR426" s="188" t="s">
        <v>83</v>
      </c>
      <c r="AT426" s="189" t="s">
        <v>75</v>
      </c>
      <c r="AU426" s="189" t="s">
        <v>83</v>
      </c>
      <c r="AY426" s="188" t="s">
        <v>163</v>
      </c>
      <c r="BK426" s="190">
        <f>SUM(BK427:BK429)</f>
        <v>0</v>
      </c>
    </row>
    <row r="427" spans="1:65" s="2" customFormat="1" ht="24.2" customHeight="1">
      <c r="A427" s="35"/>
      <c r="B427" s="36"/>
      <c r="C427" s="193" t="s">
        <v>898</v>
      </c>
      <c r="D427" s="193" t="s">
        <v>165</v>
      </c>
      <c r="E427" s="194" t="s">
        <v>899</v>
      </c>
      <c r="F427" s="195" t="s">
        <v>900</v>
      </c>
      <c r="G427" s="196" t="s">
        <v>334</v>
      </c>
      <c r="H427" s="197">
        <v>0.2</v>
      </c>
      <c r="I427" s="198"/>
      <c r="J427" s="199">
        <f>ROUND(I427*H427,2)</f>
        <v>0</v>
      </c>
      <c r="K427" s="195" t="s">
        <v>212</v>
      </c>
      <c r="L427" s="40"/>
      <c r="M427" s="200" t="s">
        <v>1</v>
      </c>
      <c r="N427" s="201" t="s">
        <v>43</v>
      </c>
      <c r="O427" s="73"/>
      <c r="P427" s="202">
        <f>O427*H427</f>
        <v>0</v>
      </c>
      <c r="Q427" s="202">
        <v>1.47E-3</v>
      </c>
      <c r="R427" s="202">
        <f>Q427*H427</f>
        <v>2.9399999999999999E-4</v>
      </c>
      <c r="S427" s="202">
        <v>3.9E-2</v>
      </c>
      <c r="T427" s="203">
        <f>S427*H427</f>
        <v>7.8000000000000005E-3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4" t="s">
        <v>111</v>
      </c>
      <c r="AT427" s="204" t="s">
        <v>165</v>
      </c>
      <c r="AU427" s="204" t="s">
        <v>85</v>
      </c>
      <c r="AY427" s="18" t="s">
        <v>163</v>
      </c>
      <c r="BE427" s="205">
        <f>IF(N427="základní",J427,0)</f>
        <v>0</v>
      </c>
      <c r="BF427" s="205">
        <f>IF(N427="snížená",J427,0)</f>
        <v>0</v>
      </c>
      <c r="BG427" s="205">
        <f>IF(N427="zákl. přenesená",J427,0)</f>
        <v>0</v>
      </c>
      <c r="BH427" s="205">
        <f>IF(N427="sníž. přenesená",J427,0)</f>
        <v>0</v>
      </c>
      <c r="BI427" s="205">
        <f>IF(N427="nulová",J427,0)</f>
        <v>0</v>
      </c>
      <c r="BJ427" s="18" t="s">
        <v>111</v>
      </c>
      <c r="BK427" s="205">
        <f>ROUND(I427*H427,2)</f>
        <v>0</v>
      </c>
      <c r="BL427" s="18" t="s">
        <v>111</v>
      </c>
      <c r="BM427" s="204" t="s">
        <v>901</v>
      </c>
    </row>
    <row r="428" spans="1:65" s="13" customFormat="1" ht="22.5">
      <c r="B428" s="206"/>
      <c r="C428" s="207"/>
      <c r="D428" s="208" t="s">
        <v>169</v>
      </c>
      <c r="E428" s="209" t="s">
        <v>1</v>
      </c>
      <c r="F428" s="210" t="s">
        <v>780</v>
      </c>
      <c r="G428" s="207"/>
      <c r="H428" s="209" t="s">
        <v>1</v>
      </c>
      <c r="I428" s="211"/>
      <c r="J428" s="207"/>
      <c r="K428" s="207"/>
      <c r="L428" s="212"/>
      <c r="M428" s="213"/>
      <c r="N428" s="214"/>
      <c r="O428" s="214"/>
      <c r="P428" s="214"/>
      <c r="Q428" s="214"/>
      <c r="R428" s="214"/>
      <c r="S428" s="214"/>
      <c r="T428" s="215"/>
      <c r="AT428" s="216" t="s">
        <v>169</v>
      </c>
      <c r="AU428" s="216" t="s">
        <v>85</v>
      </c>
      <c r="AV428" s="13" t="s">
        <v>83</v>
      </c>
      <c r="AW428" s="13" t="s">
        <v>32</v>
      </c>
      <c r="AX428" s="13" t="s">
        <v>76</v>
      </c>
      <c r="AY428" s="216" t="s">
        <v>163</v>
      </c>
    </row>
    <row r="429" spans="1:65" s="14" customFormat="1" ht="11.25">
      <c r="B429" s="217"/>
      <c r="C429" s="218"/>
      <c r="D429" s="208" t="s">
        <v>169</v>
      </c>
      <c r="E429" s="219" t="s">
        <v>1</v>
      </c>
      <c r="F429" s="220" t="s">
        <v>902</v>
      </c>
      <c r="G429" s="218"/>
      <c r="H429" s="221">
        <v>0.2</v>
      </c>
      <c r="I429" s="222"/>
      <c r="J429" s="218"/>
      <c r="K429" s="218"/>
      <c r="L429" s="223"/>
      <c r="M429" s="229"/>
      <c r="N429" s="230"/>
      <c r="O429" s="230"/>
      <c r="P429" s="230"/>
      <c r="Q429" s="230"/>
      <c r="R429" s="230"/>
      <c r="S429" s="230"/>
      <c r="T429" s="231"/>
      <c r="AT429" s="227" t="s">
        <v>169</v>
      </c>
      <c r="AU429" s="227" t="s">
        <v>85</v>
      </c>
      <c r="AV429" s="14" t="s">
        <v>85</v>
      </c>
      <c r="AW429" s="14" t="s">
        <v>32</v>
      </c>
      <c r="AX429" s="14" t="s">
        <v>83</v>
      </c>
      <c r="AY429" s="227" t="s">
        <v>163</v>
      </c>
    </row>
    <row r="430" spans="1:65" s="12" customFormat="1" ht="22.9" customHeight="1">
      <c r="B430" s="177"/>
      <c r="C430" s="178"/>
      <c r="D430" s="179" t="s">
        <v>75</v>
      </c>
      <c r="E430" s="191" t="s">
        <v>522</v>
      </c>
      <c r="F430" s="191" t="s">
        <v>523</v>
      </c>
      <c r="G430" s="178"/>
      <c r="H430" s="178"/>
      <c r="I430" s="181"/>
      <c r="J430" s="192">
        <f>BK430</f>
        <v>0</v>
      </c>
      <c r="K430" s="178"/>
      <c r="L430" s="183"/>
      <c r="M430" s="184"/>
      <c r="N430" s="185"/>
      <c r="O430" s="185"/>
      <c r="P430" s="186">
        <f>SUM(P431:P432)</f>
        <v>0</v>
      </c>
      <c r="Q430" s="185"/>
      <c r="R430" s="186">
        <f>SUM(R431:R432)</f>
        <v>0</v>
      </c>
      <c r="S430" s="185"/>
      <c r="T430" s="187">
        <f>SUM(T431:T432)</f>
        <v>0</v>
      </c>
      <c r="AR430" s="188" t="s">
        <v>83</v>
      </c>
      <c r="AT430" s="189" t="s">
        <v>75</v>
      </c>
      <c r="AU430" s="189" t="s">
        <v>83</v>
      </c>
      <c r="AY430" s="188" t="s">
        <v>163</v>
      </c>
      <c r="BK430" s="190">
        <f>SUM(BK431:BK432)</f>
        <v>0</v>
      </c>
    </row>
    <row r="431" spans="1:65" s="2" customFormat="1" ht="24.2" customHeight="1">
      <c r="A431" s="35"/>
      <c r="B431" s="36"/>
      <c r="C431" s="193" t="s">
        <v>903</v>
      </c>
      <c r="D431" s="193" t="s">
        <v>165</v>
      </c>
      <c r="E431" s="194" t="s">
        <v>525</v>
      </c>
      <c r="F431" s="195" t="s">
        <v>526</v>
      </c>
      <c r="G431" s="196" t="s">
        <v>296</v>
      </c>
      <c r="H431" s="197">
        <v>120.11</v>
      </c>
      <c r="I431" s="198"/>
      <c r="J431" s="199">
        <f>ROUND(I431*H431,2)</f>
        <v>0</v>
      </c>
      <c r="K431" s="195" t="s">
        <v>212</v>
      </c>
      <c r="L431" s="40"/>
      <c r="M431" s="200" t="s">
        <v>1</v>
      </c>
      <c r="N431" s="201" t="s">
        <v>43</v>
      </c>
      <c r="O431" s="73"/>
      <c r="P431" s="202">
        <f>O431*H431</f>
        <v>0</v>
      </c>
      <c r="Q431" s="202">
        <v>0</v>
      </c>
      <c r="R431" s="202">
        <f>Q431*H431</f>
        <v>0</v>
      </c>
      <c r="S431" s="202">
        <v>0</v>
      </c>
      <c r="T431" s="203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4" t="s">
        <v>111</v>
      </c>
      <c r="AT431" s="204" t="s">
        <v>165</v>
      </c>
      <c r="AU431" s="204" t="s">
        <v>85</v>
      </c>
      <c r="AY431" s="18" t="s">
        <v>163</v>
      </c>
      <c r="BE431" s="205">
        <f>IF(N431="základní",J431,0)</f>
        <v>0</v>
      </c>
      <c r="BF431" s="205">
        <f>IF(N431="snížená",J431,0)</f>
        <v>0</v>
      </c>
      <c r="BG431" s="205">
        <f>IF(N431="zákl. přenesená",J431,0)</f>
        <v>0</v>
      </c>
      <c r="BH431" s="205">
        <f>IF(N431="sníž. přenesená",J431,0)</f>
        <v>0</v>
      </c>
      <c r="BI431" s="205">
        <f>IF(N431="nulová",J431,0)</f>
        <v>0</v>
      </c>
      <c r="BJ431" s="18" t="s">
        <v>111</v>
      </c>
      <c r="BK431" s="205">
        <f>ROUND(I431*H431,2)</f>
        <v>0</v>
      </c>
      <c r="BL431" s="18" t="s">
        <v>111</v>
      </c>
      <c r="BM431" s="204" t="s">
        <v>527</v>
      </c>
    </row>
    <row r="432" spans="1:65" s="14" customFormat="1" ht="11.25">
      <c r="B432" s="217"/>
      <c r="C432" s="218"/>
      <c r="D432" s="208" t="s">
        <v>169</v>
      </c>
      <c r="E432" s="219" t="s">
        <v>1</v>
      </c>
      <c r="F432" s="220" t="s">
        <v>904</v>
      </c>
      <c r="G432" s="218"/>
      <c r="H432" s="221">
        <v>120.11</v>
      </c>
      <c r="I432" s="222"/>
      <c r="J432" s="218"/>
      <c r="K432" s="218"/>
      <c r="L432" s="223"/>
      <c r="M432" s="229"/>
      <c r="N432" s="230"/>
      <c r="O432" s="230"/>
      <c r="P432" s="230"/>
      <c r="Q432" s="230"/>
      <c r="R432" s="230"/>
      <c r="S432" s="230"/>
      <c r="T432" s="231"/>
      <c r="AT432" s="227" t="s">
        <v>169</v>
      </c>
      <c r="AU432" s="227" t="s">
        <v>85</v>
      </c>
      <c r="AV432" s="14" t="s">
        <v>85</v>
      </c>
      <c r="AW432" s="14" t="s">
        <v>32</v>
      </c>
      <c r="AX432" s="14" t="s">
        <v>83</v>
      </c>
      <c r="AY432" s="227" t="s">
        <v>163</v>
      </c>
    </row>
    <row r="433" spans="1:65" s="12" customFormat="1" ht="22.9" customHeight="1">
      <c r="B433" s="177"/>
      <c r="C433" s="178"/>
      <c r="D433" s="179" t="s">
        <v>75</v>
      </c>
      <c r="E433" s="191" t="s">
        <v>529</v>
      </c>
      <c r="F433" s="191" t="s">
        <v>530</v>
      </c>
      <c r="G433" s="178"/>
      <c r="H433" s="178"/>
      <c r="I433" s="181"/>
      <c r="J433" s="192">
        <f>BK433</f>
        <v>0</v>
      </c>
      <c r="K433" s="178"/>
      <c r="L433" s="183"/>
      <c r="M433" s="184"/>
      <c r="N433" s="185"/>
      <c r="O433" s="185"/>
      <c r="P433" s="186">
        <f>SUM(P434:P446)</f>
        <v>0</v>
      </c>
      <c r="Q433" s="185"/>
      <c r="R433" s="186">
        <f>SUM(R434:R446)</f>
        <v>0</v>
      </c>
      <c r="S433" s="185"/>
      <c r="T433" s="187">
        <f>SUM(T434:T446)</f>
        <v>0</v>
      </c>
      <c r="AR433" s="188" t="s">
        <v>83</v>
      </c>
      <c r="AT433" s="189" t="s">
        <v>75</v>
      </c>
      <c r="AU433" s="189" t="s">
        <v>83</v>
      </c>
      <c r="AY433" s="188" t="s">
        <v>163</v>
      </c>
      <c r="BK433" s="190">
        <f>SUM(BK434:BK446)</f>
        <v>0</v>
      </c>
    </row>
    <row r="434" spans="1:65" s="2" customFormat="1" ht="21.75" customHeight="1">
      <c r="A434" s="35"/>
      <c r="B434" s="36"/>
      <c r="C434" s="193" t="s">
        <v>905</v>
      </c>
      <c r="D434" s="193" t="s">
        <v>165</v>
      </c>
      <c r="E434" s="194" t="s">
        <v>532</v>
      </c>
      <c r="F434" s="195" t="s">
        <v>533</v>
      </c>
      <c r="G434" s="196" t="s">
        <v>296</v>
      </c>
      <c r="H434" s="197">
        <v>1.6E-2</v>
      </c>
      <c r="I434" s="198"/>
      <c r="J434" s="199">
        <f>ROUND(I434*H434,2)</f>
        <v>0</v>
      </c>
      <c r="K434" s="195" t="s">
        <v>212</v>
      </c>
      <c r="L434" s="40"/>
      <c r="M434" s="200" t="s">
        <v>1</v>
      </c>
      <c r="N434" s="201" t="s">
        <v>43</v>
      </c>
      <c r="O434" s="73"/>
      <c r="P434" s="202">
        <f>O434*H434</f>
        <v>0</v>
      </c>
      <c r="Q434" s="202">
        <v>0</v>
      </c>
      <c r="R434" s="202">
        <f>Q434*H434</f>
        <v>0</v>
      </c>
      <c r="S434" s="202">
        <v>0</v>
      </c>
      <c r="T434" s="203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4" t="s">
        <v>111</v>
      </c>
      <c r="AT434" s="204" t="s">
        <v>165</v>
      </c>
      <c r="AU434" s="204" t="s">
        <v>85</v>
      </c>
      <c r="AY434" s="18" t="s">
        <v>163</v>
      </c>
      <c r="BE434" s="205">
        <f>IF(N434="základní",J434,0)</f>
        <v>0</v>
      </c>
      <c r="BF434" s="205">
        <f>IF(N434="snížená",J434,0)</f>
        <v>0</v>
      </c>
      <c r="BG434" s="205">
        <f>IF(N434="zákl. přenesená",J434,0)</f>
        <v>0</v>
      </c>
      <c r="BH434" s="205">
        <f>IF(N434="sníž. přenesená",J434,0)</f>
        <v>0</v>
      </c>
      <c r="BI434" s="205">
        <f>IF(N434="nulová",J434,0)</f>
        <v>0</v>
      </c>
      <c r="BJ434" s="18" t="s">
        <v>111</v>
      </c>
      <c r="BK434" s="205">
        <f>ROUND(I434*H434,2)</f>
        <v>0</v>
      </c>
      <c r="BL434" s="18" t="s">
        <v>111</v>
      </c>
      <c r="BM434" s="204" t="s">
        <v>906</v>
      </c>
    </row>
    <row r="435" spans="1:65" s="14" customFormat="1" ht="11.25">
      <c r="B435" s="217"/>
      <c r="C435" s="218"/>
      <c r="D435" s="208" t="s">
        <v>169</v>
      </c>
      <c r="E435" s="219" t="s">
        <v>176</v>
      </c>
      <c r="F435" s="220" t="s">
        <v>907</v>
      </c>
      <c r="G435" s="218"/>
      <c r="H435" s="221">
        <v>8.0000000000000002E-3</v>
      </c>
      <c r="I435" s="222"/>
      <c r="J435" s="218"/>
      <c r="K435" s="218"/>
      <c r="L435" s="223"/>
      <c r="M435" s="229"/>
      <c r="N435" s="230"/>
      <c r="O435" s="230"/>
      <c r="P435" s="230"/>
      <c r="Q435" s="230"/>
      <c r="R435" s="230"/>
      <c r="S435" s="230"/>
      <c r="T435" s="231"/>
      <c r="AT435" s="227" t="s">
        <v>169</v>
      </c>
      <c r="AU435" s="227" t="s">
        <v>85</v>
      </c>
      <c r="AV435" s="14" t="s">
        <v>85</v>
      </c>
      <c r="AW435" s="14" t="s">
        <v>32</v>
      </c>
      <c r="AX435" s="14" t="s">
        <v>76</v>
      </c>
      <c r="AY435" s="227" t="s">
        <v>163</v>
      </c>
    </row>
    <row r="436" spans="1:65" s="14" customFormat="1" ht="11.25">
      <c r="B436" s="217"/>
      <c r="C436" s="218"/>
      <c r="D436" s="208" t="s">
        <v>169</v>
      </c>
      <c r="E436" s="219" t="s">
        <v>1</v>
      </c>
      <c r="F436" s="220" t="s">
        <v>536</v>
      </c>
      <c r="G436" s="218"/>
      <c r="H436" s="221">
        <v>8.0000000000000002E-3</v>
      </c>
      <c r="I436" s="222"/>
      <c r="J436" s="218"/>
      <c r="K436" s="218"/>
      <c r="L436" s="223"/>
      <c r="M436" s="229"/>
      <c r="N436" s="230"/>
      <c r="O436" s="230"/>
      <c r="P436" s="230"/>
      <c r="Q436" s="230"/>
      <c r="R436" s="230"/>
      <c r="S436" s="230"/>
      <c r="T436" s="231"/>
      <c r="AT436" s="227" t="s">
        <v>169</v>
      </c>
      <c r="AU436" s="227" t="s">
        <v>85</v>
      </c>
      <c r="AV436" s="14" t="s">
        <v>85</v>
      </c>
      <c r="AW436" s="14" t="s">
        <v>32</v>
      </c>
      <c r="AX436" s="14" t="s">
        <v>76</v>
      </c>
      <c r="AY436" s="227" t="s">
        <v>163</v>
      </c>
    </row>
    <row r="437" spans="1:65" s="15" customFormat="1" ht="11.25">
      <c r="B437" s="232"/>
      <c r="C437" s="233"/>
      <c r="D437" s="208" t="s">
        <v>169</v>
      </c>
      <c r="E437" s="234" t="s">
        <v>1</v>
      </c>
      <c r="F437" s="235" t="s">
        <v>196</v>
      </c>
      <c r="G437" s="233"/>
      <c r="H437" s="236">
        <v>1.6E-2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AT437" s="242" t="s">
        <v>169</v>
      </c>
      <c r="AU437" s="242" t="s">
        <v>85</v>
      </c>
      <c r="AV437" s="15" t="s">
        <v>111</v>
      </c>
      <c r="AW437" s="15" t="s">
        <v>32</v>
      </c>
      <c r="AX437" s="15" t="s">
        <v>83</v>
      </c>
      <c r="AY437" s="242" t="s">
        <v>163</v>
      </c>
    </row>
    <row r="438" spans="1:65" s="2" customFormat="1" ht="24.2" customHeight="1">
      <c r="A438" s="35"/>
      <c r="B438" s="36"/>
      <c r="C438" s="193" t="s">
        <v>908</v>
      </c>
      <c r="D438" s="193" t="s">
        <v>165</v>
      </c>
      <c r="E438" s="194" t="s">
        <v>538</v>
      </c>
      <c r="F438" s="195" t="s">
        <v>539</v>
      </c>
      <c r="G438" s="196" t="s">
        <v>296</v>
      </c>
      <c r="H438" s="197">
        <v>0.08</v>
      </c>
      <c r="I438" s="198"/>
      <c r="J438" s="199">
        <f>ROUND(I438*H438,2)</f>
        <v>0</v>
      </c>
      <c r="K438" s="195" t="s">
        <v>212</v>
      </c>
      <c r="L438" s="40"/>
      <c r="M438" s="200" t="s">
        <v>1</v>
      </c>
      <c r="N438" s="201" t="s">
        <v>43</v>
      </c>
      <c r="O438" s="73"/>
      <c r="P438" s="202">
        <f>O438*H438</f>
        <v>0</v>
      </c>
      <c r="Q438" s="202">
        <v>0</v>
      </c>
      <c r="R438" s="202">
        <f>Q438*H438</f>
        <v>0</v>
      </c>
      <c r="S438" s="202">
        <v>0</v>
      </c>
      <c r="T438" s="203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4" t="s">
        <v>111</v>
      </c>
      <c r="AT438" s="204" t="s">
        <v>165</v>
      </c>
      <c r="AU438" s="204" t="s">
        <v>85</v>
      </c>
      <c r="AY438" s="18" t="s">
        <v>163</v>
      </c>
      <c r="BE438" s="205">
        <f>IF(N438="základní",J438,0)</f>
        <v>0</v>
      </c>
      <c r="BF438" s="205">
        <f>IF(N438="snížená",J438,0)</f>
        <v>0</v>
      </c>
      <c r="BG438" s="205">
        <f>IF(N438="zákl. přenesená",J438,0)</f>
        <v>0</v>
      </c>
      <c r="BH438" s="205">
        <f>IF(N438="sníž. přenesená",J438,0)</f>
        <v>0</v>
      </c>
      <c r="BI438" s="205">
        <f>IF(N438="nulová",J438,0)</f>
        <v>0</v>
      </c>
      <c r="BJ438" s="18" t="s">
        <v>111</v>
      </c>
      <c r="BK438" s="205">
        <f>ROUND(I438*H438,2)</f>
        <v>0</v>
      </c>
      <c r="BL438" s="18" t="s">
        <v>111</v>
      </c>
      <c r="BM438" s="204" t="s">
        <v>909</v>
      </c>
    </row>
    <row r="439" spans="1:65" s="13" customFormat="1" ht="11.25">
      <c r="B439" s="206"/>
      <c r="C439" s="207"/>
      <c r="D439" s="208" t="s">
        <v>169</v>
      </c>
      <c r="E439" s="209" t="s">
        <v>1</v>
      </c>
      <c r="F439" s="210" t="s">
        <v>541</v>
      </c>
      <c r="G439" s="207"/>
      <c r="H439" s="209" t="s">
        <v>1</v>
      </c>
      <c r="I439" s="211"/>
      <c r="J439" s="207"/>
      <c r="K439" s="207"/>
      <c r="L439" s="212"/>
      <c r="M439" s="213"/>
      <c r="N439" s="214"/>
      <c r="O439" s="214"/>
      <c r="P439" s="214"/>
      <c r="Q439" s="214"/>
      <c r="R439" s="214"/>
      <c r="S439" s="214"/>
      <c r="T439" s="215"/>
      <c r="AT439" s="216" t="s">
        <v>169</v>
      </c>
      <c r="AU439" s="216" t="s">
        <v>85</v>
      </c>
      <c r="AV439" s="13" t="s">
        <v>83</v>
      </c>
      <c r="AW439" s="13" t="s">
        <v>32</v>
      </c>
      <c r="AX439" s="13" t="s">
        <v>76</v>
      </c>
      <c r="AY439" s="216" t="s">
        <v>163</v>
      </c>
    </row>
    <row r="440" spans="1:65" s="14" customFormat="1" ht="11.25">
      <c r="B440" s="217"/>
      <c r="C440" s="218"/>
      <c r="D440" s="208" t="s">
        <v>169</v>
      </c>
      <c r="E440" s="219" t="s">
        <v>1</v>
      </c>
      <c r="F440" s="220" t="s">
        <v>542</v>
      </c>
      <c r="G440" s="218"/>
      <c r="H440" s="221">
        <v>0.08</v>
      </c>
      <c r="I440" s="222"/>
      <c r="J440" s="218"/>
      <c r="K440" s="218"/>
      <c r="L440" s="223"/>
      <c r="M440" s="229"/>
      <c r="N440" s="230"/>
      <c r="O440" s="230"/>
      <c r="P440" s="230"/>
      <c r="Q440" s="230"/>
      <c r="R440" s="230"/>
      <c r="S440" s="230"/>
      <c r="T440" s="231"/>
      <c r="AT440" s="227" t="s">
        <v>169</v>
      </c>
      <c r="AU440" s="227" t="s">
        <v>85</v>
      </c>
      <c r="AV440" s="14" t="s">
        <v>85</v>
      </c>
      <c r="AW440" s="14" t="s">
        <v>32</v>
      </c>
      <c r="AX440" s="14" t="s">
        <v>83</v>
      </c>
      <c r="AY440" s="227" t="s">
        <v>163</v>
      </c>
    </row>
    <row r="441" spans="1:65" s="2" customFormat="1" ht="24.2" customHeight="1">
      <c r="A441" s="35"/>
      <c r="B441" s="36"/>
      <c r="C441" s="193" t="s">
        <v>910</v>
      </c>
      <c r="D441" s="193" t="s">
        <v>165</v>
      </c>
      <c r="E441" s="194" t="s">
        <v>544</v>
      </c>
      <c r="F441" s="195" t="s">
        <v>545</v>
      </c>
      <c r="G441" s="196" t="s">
        <v>296</v>
      </c>
      <c r="H441" s="197">
        <v>1.6E-2</v>
      </c>
      <c r="I441" s="198"/>
      <c r="J441" s="199">
        <f>ROUND(I441*H441,2)</f>
        <v>0</v>
      </c>
      <c r="K441" s="195" t="s">
        <v>212</v>
      </c>
      <c r="L441" s="40"/>
      <c r="M441" s="200" t="s">
        <v>1</v>
      </c>
      <c r="N441" s="201" t="s">
        <v>43</v>
      </c>
      <c r="O441" s="73"/>
      <c r="P441" s="202">
        <f>O441*H441</f>
        <v>0</v>
      </c>
      <c r="Q441" s="202">
        <v>0</v>
      </c>
      <c r="R441" s="202">
        <f>Q441*H441</f>
        <v>0</v>
      </c>
      <c r="S441" s="202">
        <v>0</v>
      </c>
      <c r="T441" s="203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4" t="s">
        <v>111</v>
      </c>
      <c r="AT441" s="204" t="s">
        <v>165</v>
      </c>
      <c r="AU441" s="204" t="s">
        <v>85</v>
      </c>
      <c r="AY441" s="18" t="s">
        <v>163</v>
      </c>
      <c r="BE441" s="205">
        <f>IF(N441="základní",J441,0)</f>
        <v>0</v>
      </c>
      <c r="BF441" s="205">
        <f>IF(N441="snížená",J441,0)</f>
        <v>0</v>
      </c>
      <c r="BG441" s="205">
        <f>IF(N441="zákl. přenesená",J441,0)</f>
        <v>0</v>
      </c>
      <c r="BH441" s="205">
        <f>IF(N441="sníž. přenesená",J441,0)</f>
        <v>0</v>
      </c>
      <c r="BI441" s="205">
        <f>IF(N441="nulová",J441,0)</f>
        <v>0</v>
      </c>
      <c r="BJ441" s="18" t="s">
        <v>111</v>
      </c>
      <c r="BK441" s="205">
        <f>ROUND(I441*H441,2)</f>
        <v>0</v>
      </c>
      <c r="BL441" s="18" t="s">
        <v>111</v>
      </c>
      <c r="BM441" s="204" t="s">
        <v>911</v>
      </c>
    </row>
    <row r="442" spans="1:65" s="14" customFormat="1" ht="11.25">
      <c r="B442" s="217"/>
      <c r="C442" s="218"/>
      <c r="D442" s="208" t="s">
        <v>169</v>
      </c>
      <c r="E442" s="219" t="s">
        <v>1</v>
      </c>
      <c r="F442" s="220" t="s">
        <v>547</v>
      </c>
      <c r="G442" s="218"/>
      <c r="H442" s="221">
        <v>8.0000000000000002E-3</v>
      </c>
      <c r="I442" s="222"/>
      <c r="J442" s="218"/>
      <c r="K442" s="218"/>
      <c r="L442" s="223"/>
      <c r="M442" s="229"/>
      <c r="N442" s="230"/>
      <c r="O442" s="230"/>
      <c r="P442" s="230"/>
      <c r="Q442" s="230"/>
      <c r="R442" s="230"/>
      <c r="S442" s="230"/>
      <c r="T442" s="231"/>
      <c r="AT442" s="227" t="s">
        <v>169</v>
      </c>
      <c r="AU442" s="227" t="s">
        <v>85</v>
      </c>
      <c r="AV442" s="14" t="s">
        <v>85</v>
      </c>
      <c r="AW442" s="14" t="s">
        <v>32</v>
      </c>
      <c r="AX442" s="14" t="s">
        <v>76</v>
      </c>
      <c r="AY442" s="227" t="s">
        <v>163</v>
      </c>
    </row>
    <row r="443" spans="1:65" s="14" customFormat="1" ht="22.5">
      <c r="B443" s="217"/>
      <c r="C443" s="218"/>
      <c r="D443" s="208" t="s">
        <v>169</v>
      </c>
      <c r="E443" s="219" t="s">
        <v>1</v>
      </c>
      <c r="F443" s="220" t="s">
        <v>548</v>
      </c>
      <c r="G443" s="218"/>
      <c r="H443" s="221">
        <v>8.0000000000000002E-3</v>
      </c>
      <c r="I443" s="222"/>
      <c r="J443" s="218"/>
      <c r="K443" s="218"/>
      <c r="L443" s="223"/>
      <c r="M443" s="229"/>
      <c r="N443" s="230"/>
      <c r="O443" s="230"/>
      <c r="P443" s="230"/>
      <c r="Q443" s="230"/>
      <c r="R443" s="230"/>
      <c r="S443" s="230"/>
      <c r="T443" s="231"/>
      <c r="AT443" s="227" t="s">
        <v>169</v>
      </c>
      <c r="AU443" s="227" t="s">
        <v>85</v>
      </c>
      <c r="AV443" s="14" t="s">
        <v>85</v>
      </c>
      <c r="AW443" s="14" t="s">
        <v>32</v>
      </c>
      <c r="AX443" s="14" t="s">
        <v>76</v>
      </c>
      <c r="AY443" s="227" t="s">
        <v>163</v>
      </c>
    </row>
    <row r="444" spans="1:65" s="15" customFormat="1" ht="11.25">
      <c r="B444" s="232"/>
      <c r="C444" s="233"/>
      <c r="D444" s="208" t="s">
        <v>169</v>
      </c>
      <c r="E444" s="234" t="s">
        <v>1</v>
      </c>
      <c r="F444" s="235" t="s">
        <v>196</v>
      </c>
      <c r="G444" s="233"/>
      <c r="H444" s="236">
        <v>1.6E-2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AT444" s="242" t="s">
        <v>169</v>
      </c>
      <c r="AU444" s="242" t="s">
        <v>85</v>
      </c>
      <c r="AV444" s="15" t="s">
        <v>111</v>
      </c>
      <c r="AW444" s="15" t="s">
        <v>32</v>
      </c>
      <c r="AX444" s="15" t="s">
        <v>83</v>
      </c>
      <c r="AY444" s="242" t="s">
        <v>163</v>
      </c>
    </row>
    <row r="445" spans="1:65" s="2" customFormat="1" ht="37.9" customHeight="1">
      <c r="A445" s="35"/>
      <c r="B445" s="36"/>
      <c r="C445" s="193" t="s">
        <v>912</v>
      </c>
      <c r="D445" s="193" t="s">
        <v>165</v>
      </c>
      <c r="E445" s="194" t="s">
        <v>550</v>
      </c>
      <c r="F445" s="195" t="s">
        <v>551</v>
      </c>
      <c r="G445" s="196" t="s">
        <v>296</v>
      </c>
      <c r="H445" s="197">
        <v>8.0000000000000002E-3</v>
      </c>
      <c r="I445" s="198"/>
      <c r="J445" s="199">
        <f>ROUND(I445*H445,2)</f>
        <v>0</v>
      </c>
      <c r="K445" s="195" t="s">
        <v>212</v>
      </c>
      <c r="L445" s="40"/>
      <c r="M445" s="200" t="s">
        <v>1</v>
      </c>
      <c r="N445" s="201" t="s">
        <v>43</v>
      </c>
      <c r="O445" s="73"/>
      <c r="P445" s="202">
        <f>O445*H445</f>
        <v>0</v>
      </c>
      <c r="Q445" s="202">
        <v>0</v>
      </c>
      <c r="R445" s="202">
        <f>Q445*H445</f>
        <v>0</v>
      </c>
      <c r="S445" s="202">
        <v>0</v>
      </c>
      <c r="T445" s="203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4" t="s">
        <v>111</v>
      </c>
      <c r="AT445" s="204" t="s">
        <v>165</v>
      </c>
      <c r="AU445" s="204" t="s">
        <v>85</v>
      </c>
      <c r="AY445" s="18" t="s">
        <v>163</v>
      </c>
      <c r="BE445" s="205">
        <f>IF(N445="základní",J445,0)</f>
        <v>0</v>
      </c>
      <c r="BF445" s="205">
        <f>IF(N445="snížená",J445,0)</f>
        <v>0</v>
      </c>
      <c r="BG445" s="205">
        <f>IF(N445="zákl. přenesená",J445,0)</f>
        <v>0</v>
      </c>
      <c r="BH445" s="205">
        <f>IF(N445="sníž. přenesená",J445,0)</f>
        <v>0</v>
      </c>
      <c r="BI445" s="205">
        <f>IF(N445="nulová",J445,0)</f>
        <v>0</v>
      </c>
      <c r="BJ445" s="18" t="s">
        <v>111</v>
      </c>
      <c r="BK445" s="205">
        <f>ROUND(I445*H445,2)</f>
        <v>0</v>
      </c>
      <c r="BL445" s="18" t="s">
        <v>111</v>
      </c>
      <c r="BM445" s="204" t="s">
        <v>913</v>
      </c>
    </row>
    <row r="446" spans="1:65" s="14" customFormat="1" ht="11.25">
      <c r="B446" s="217"/>
      <c r="C446" s="218"/>
      <c r="D446" s="208" t="s">
        <v>169</v>
      </c>
      <c r="E446" s="219" t="s">
        <v>1</v>
      </c>
      <c r="F446" s="220" t="s">
        <v>686</v>
      </c>
      <c r="G446" s="218"/>
      <c r="H446" s="221">
        <v>8.0000000000000002E-3</v>
      </c>
      <c r="I446" s="222"/>
      <c r="J446" s="218"/>
      <c r="K446" s="218"/>
      <c r="L446" s="223"/>
      <c r="M446" s="229"/>
      <c r="N446" s="230"/>
      <c r="O446" s="230"/>
      <c r="P446" s="230"/>
      <c r="Q446" s="230"/>
      <c r="R446" s="230"/>
      <c r="S446" s="230"/>
      <c r="T446" s="231"/>
      <c r="AT446" s="227" t="s">
        <v>169</v>
      </c>
      <c r="AU446" s="227" t="s">
        <v>85</v>
      </c>
      <c r="AV446" s="14" t="s">
        <v>85</v>
      </c>
      <c r="AW446" s="14" t="s">
        <v>32</v>
      </c>
      <c r="AX446" s="14" t="s">
        <v>83</v>
      </c>
      <c r="AY446" s="227" t="s">
        <v>163</v>
      </c>
    </row>
    <row r="447" spans="1:65" s="12" customFormat="1" ht="25.9" customHeight="1">
      <c r="B447" s="177"/>
      <c r="C447" s="178"/>
      <c r="D447" s="179" t="s">
        <v>75</v>
      </c>
      <c r="E447" s="180" t="s">
        <v>914</v>
      </c>
      <c r="F447" s="180" t="s">
        <v>915</v>
      </c>
      <c r="G447" s="178"/>
      <c r="H447" s="178"/>
      <c r="I447" s="181"/>
      <c r="J447" s="182">
        <f>BK447</f>
        <v>0</v>
      </c>
      <c r="K447" s="178"/>
      <c r="L447" s="183"/>
      <c r="M447" s="184"/>
      <c r="N447" s="185"/>
      <c r="O447" s="185"/>
      <c r="P447" s="186">
        <f>P448+P460</f>
        <v>0</v>
      </c>
      <c r="Q447" s="185"/>
      <c r="R447" s="186">
        <f>R448+R460</f>
        <v>0.20995299999999997</v>
      </c>
      <c r="S447" s="185"/>
      <c r="T447" s="187">
        <f>T448+T460</f>
        <v>0</v>
      </c>
      <c r="AR447" s="188" t="s">
        <v>85</v>
      </c>
      <c r="AT447" s="189" t="s">
        <v>75</v>
      </c>
      <c r="AU447" s="189" t="s">
        <v>76</v>
      </c>
      <c r="AY447" s="188" t="s">
        <v>163</v>
      </c>
      <c r="BK447" s="190">
        <f>BK448+BK460</f>
        <v>0</v>
      </c>
    </row>
    <row r="448" spans="1:65" s="12" customFormat="1" ht="22.9" customHeight="1">
      <c r="B448" s="177"/>
      <c r="C448" s="178"/>
      <c r="D448" s="179" t="s">
        <v>75</v>
      </c>
      <c r="E448" s="191" t="s">
        <v>916</v>
      </c>
      <c r="F448" s="191" t="s">
        <v>917</v>
      </c>
      <c r="G448" s="178"/>
      <c r="H448" s="178"/>
      <c r="I448" s="181"/>
      <c r="J448" s="192">
        <f>BK448</f>
        <v>0</v>
      </c>
      <c r="K448" s="178"/>
      <c r="L448" s="183"/>
      <c r="M448" s="184"/>
      <c r="N448" s="185"/>
      <c r="O448" s="185"/>
      <c r="P448" s="186">
        <f>SUM(P449:P459)</f>
        <v>0</v>
      </c>
      <c r="Q448" s="185"/>
      <c r="R448" s="186">
        <f>SUM(R449:R459)</f>
        <v>2.3197000000000002E-2</v>
      </c>
      <c r="S448" s="185"/>
      <c r="T448" s="187">
        <f>SUM(T449:T459)</f>
        <v>0</v>
      </c>
      <c r="AR448" s="188" t="s">
        <v>85</v>
      </c>
      <c r="AT448" s="189" t="s">
        <v>75</v>
      </c>
      <c r="AU448" s="189" t="s">
        <v>83</v>
      </c>
      <c r="AY448" s="188" t="s">
        <v>163</v>
      </c>
      <c r="BK448" s="190">
        <f>SUM(BK449:BK459)</f>
        <v>0</v>
      </c>
    </row>
    <row r="449" spans="1:65" s="2" customFormat="1" ht="24.2" customHeight="1">
      <c r="A449" s="35"/>
      <c r="B449" s="36"/>
      <c r="C449" s="193" t="s">
        <v>918</v>
      </c>
      <c r="D449" s="193" t="s">
        <v>165</v>
      </c>
      <c r="E449" s="194" t="s">
        <v>919</v>
      </c>
      <c r="F449" s="195" t="s">
        <v>920</v>
      </c>
      <c r="G449" s="196" t="s">
        <v>211</v>
      </c>
      <c r="H449" s="197">
        <v>53.82</v>
      </c>
      <c r="I449" s="198"/>
      <c r="J449" s="199">
        <f>ROUND(I449*H449,2)</f>
        <v>0</v>
      </c>
      <c r="K449" s="195" t="s">
        <v>212</v>
      </c>
      <c r="L449" s="40"/>
      <c r="M449" s="200" t="s">
        <v>1</v>
      </c>
      <c r="N449" s="201" t="s">
        <v>43</v>
      </c>
      <c r="O449" s="73"/>
      <c r="P449" s="202">
        <f>O449*H449</f>
        <v>0</v>
      </c>
      <c r="Q449" s="202">
        <v>0</v>
      </c>
      <c r="R449" s="202">
        <f>Q449*H449</f>
        <v>0</v>
      </c>
      <c r="S449" s="202">
        <v>0</v>
      </c>
      <c r="T449" s="203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4" t="s">
        <v>310</v>
      </c>
      <c r="AT449" s="204" t="s">
        <v>165</v>
      </c>
      <c r="AU449" s="204" t="s">
        <v>85</v>
      </c>
      <c r="AY449" s="18" t="s">
        <v>163</v>
      </c>
      <c r="BE449" s="205">
        <f>IF(N449="základní",J449,0)</f>
        <v>0</v>
      </c>
      <c r="BF449" s="205">
        <f>IF(N449="snížená",J449,0)</f>
        <v>0</v>
      </c>
      <c r="BG449" s="205">
        <f>IF(N449="zákl. přenesená",J449,0)</f>
        <v>0</v>
      </c>
      <c r="BH449" s="205">
        <f>IF(N449="sníž. přenesená",J449,0)</f>
        <v>0</v>
      </c>
      <c r="BI449" s="205">
        <f>IF(N449="nulová",J449,0)</f>
        <v>0</v>
      </c>
      <c r="BJ449" s="18" t="s">
        <v>111</v>
      </c>
      <c r="BK449" s="205">
        <f>ROUND(I449*H449,2)</f>
        <v>0</v>
      </c>
      <c r="BL449" s="18" t="s">
        <v>310</v>
      </c>
      <c r="BM449" s="204" t="s">
        <v>921</v>
      </c>
    </row>
    <row r="450" spans="1:65" s="13" customFormat="1" ht="22.5">
      <c r="B450" s="206"/>
      <c r="C450" s="207"/>
      <c r="D450" s="208" t="s">
        <v>169</v>
      </c>
      <c r="E450" s="209" t="s">
        <v>1</v>
      </c>
      <c r="F450" s="210" t="s">
        <v>855</v>
      </c>
      <c r="G450" s="207"/>
      <c r="H450" s="209" t="s">
        <v>1</v>
      </c>
      <c r="I450" s="211"/>
      <c r="J450" s="207"/>
      <c r="K450" s="207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169</v>
      </c>
      <c r="AU450" s="216" t="s">
        <v>85</v>
      </c>
      <c r="AV450" s="13" t="s">
        <v>83</v>
      </c>
      <c r="AW450" s="13" t="s">
        <v>32</v>
      </c>
      <c r="AX450" s="13" t="s">
        <v>76</v>
      </c>
      <c r="AY450" s="216" t="s">
        <v>163</v>
      </c>
    </row>
    <row r="451" spans="1:65" s="14" customFormat="1" ht="11.25">
      <c r="B451" s="217"/>
      <c r="C451" s="218"/>
      <c r="D451" s="208" t="s">
        <v>169</v>
      </c>
      <c r="E451" s="219" t="s">
        <v>680</v>
      </c>
      <c r="F451" s="220" t="s">
        <v>922</v>
      </c>
      <c r="G451" s="218"/>
      <c r="H451" s="221">
        <v>53.82</v>
      </c>
      <c r="I451" s="222"/>
      <c r="J451" s="218"/>
      <c r="K451" s="218"/>
      <c r="L451" s="223"/>
      <c r="M451" s="229"/>
      <c r="N451" s="230"/>
      <c r="O451" s="230"/>
      <c r="P451" s="230"/>
      <c r="Q451" s="230"/>
      <c r="R451" s="230"/>
      <c r="S451" s="230"/>
      <c r="T451" s="231"/>
      <c r="AT451" s="227" t="s">
        <v>169</v>
      </c>
      <c r="AU451" s="227" t="s">
        <v>85</v>
      </c>
      <c r="AV451" s="14" t="s">
        <v>85</v>
      </c>
      <c r="AW451" s="14" t="s">
        <v>32</v>
      </c>
      <c r="AX451" s="14" t="s">
        <v>83</v>
      </c>
      <c r="AY451" s="227" t="s">
        <v>163</v>
      </c>
    </row>
    <row r="452" spans="1:65" s="2" customFormat="1" ht="24.2" customHeight="1">
      <c r="A452" s="35"/>
      <c r="B452" s="36"/>
      <c r="C452" s="193" t="s">
        <v>923</v>
      </c>
      <c r="D452" s="193" t="s">
        <v>165</v>
      </c>
      <c r="E452" s="194" t="s">
        <v>924</v>
      </c>
      <c r="F452" s="195" t="s">
        <v>925</v>
      </c>
      <c r="G452" s="196" t="s">
        <v>211</v>
      </c>
      <c r="H452" s="197">
        <v>46.6</v>
      </c>
      <c r="I452" s="198"/>
      <c r="J452" s="199">
        <f>ROUND(I452*H452,2)</f>
        <v>0</v>
      </c>
      <c r="K452" s="195" t="s">
        <v>212</v>
      </c>
      <c r="L452" s="40"/>
      <c r="M452" s="200" t="s">
        <v>1</v>
      </c>
      <c r="N452" s="201" t="s">
        <v>43</v>
      </c>
      <c r="O452" s="73"/>
      <c r="P452" s="202">
        <f>O452*H452</f>
        <v>0</v>
      </c>
      <c r="Q452" s="202">
        <v>0</v>
      </c>
      <c r="R452" s="202">
        <f>Q452*H452</f>
        <v>0</v>
      </c>
      <c r="S452" s="202">
        <v>0</v>
      </c>
      <c r="T452" s="203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4" t="s">
        <v>310</v>
      </c>
      <c r="AT452" s="204" t="s">
        <v>165</v>
      </c>
      <c r="AU452" s="204" t="s">
        <v>85</v>
      </c>
      <c r="AY452" s="18" t="s">
        <v>163</v>
      </c>
      <c r="BE452" s="205">
        <f>IF(N452="základní",J452,0)</f>
        <v>0</v>
      </c>
      <c r="BF452" s="205">
        <f>IF(N452="snížená",J452,0)</f>
        <v>0</v>
      </c>
      <c r="BG452" s="205">
        <f>IF(N452="zákl. přenesená",J452,0)</f>
        <v>0</v>
      </c>
      <c r="BH452" s="205">
        <f>IF(N452="sníž. přenesená",J452,0)</f>
        <v>0</v>
      </c>
      <c r="BI452" s="205">
        <f>IF(N452="nulová",J452,0)</f>
        <v>0</v>
      </c>
      <c r="BJ452" s="18" t="s">
        <v>111</v>
      </c>
      <c r="BK452" s="205">
        <f>ROUND(I452*H452,2)</f>
        <v>0</v>
      </c>
      <c r="BL452" s="18" t="s">
        <v>310</v>
      </c>
      <c r="BM452" s="204" t="s">
        <v>926</v>
      </c>
    </row>
    <row r="453" spans="1:65" s="13" customFormat="1" ht="22.5">
      <c r="B453" s="206"/>
      <c r="C453" s="207"/>
      <c r="D453" s="208" t="s">
        <v>169</v>
      </c>
      <c r="E453" s="209" t="s">
        <v>1</v>
      </c>
      <c r="F453" s="210" t="s">
        <v>855</v>
      </c>
      <c r="G453" s="207"/>
      <c r="H453" s="209" t="s">
        <v>1</v>
      </c>
      <c r="I453" s="211"/>
      <c r="J453" s="207"/>
      <c r="K453" s="207"/>
      <c r="L453" s="212"/>
      <c r="M453" s="213"/>
      <c r="N453" s="214"/>
      <c r="O453" s="214"/>
      <c r="P453" s="214"/>
      <c r="Q453" s="214"/>
      <c r="R453" s="214"/>
      <c r="S453" s="214"/>
      <c r="T453" s="215"/>
      <c r="AT453" s="216" t="s">
        <v>169</v>
      </c>
      <c r="AU453" s="216" t="s">
        <v>85</v>
      </c>
      <c r="AV453" s="13" t="s">
        <v>83</v>
      </c>
      <c r="AW453" s="13" t="s">
        <v>32</v>
      </c>
      <c r="AX453" s="13" t="s">
        <v>76</v>
      </c>
      <c r="AY453" s="216" t="s">
        <v>163</v>
      </c>
    </row>
    <row r="454" spans="1:65" s="14" customFormat="1" ht="11.25">
      <c r="B454" s="217"/>
      <c r="C454" s="218"/>
      <c r="D454" s="208" t="s">
        <v>169</v>
      </c>
      <c r="E454" s="219" t="s">
        <v>678</v>
      </c>
      <c r="F454" s="220" t="s">
        <v>927</v>
      </c>
      <c r="G454" s="218"/>
      <c r="H454" s="221">
        <v>46.6</v>
      </c>
      <c r="I454" s="222"/>
      <c r="J454" s="218"/>
      <c r="K454" s="218"/>
      <c r="L454" s="223"/>
      <c r="M454" s="229"/>
      <c r="N454" s="230"/>
      <c r="O454" s="230"/>
      <c r="P454" s="230"/>
      <c r="Q454" s="230"/>
      <c r="R454" s="230"/>
      <c r="S454" s="230"/>
      <c r="T454" s="231"/>
      <c r="AT454" s="227" t="s">
        <v>169</v>
      </c>
      <c r="AU454" s="227" t="s">
        <v>85</v>
      </c>
      <c r="AV454" s="14" t="s">
        <v>85</v>
      </c>
      <c r="AW454" s="14" t="s">
        <v>32</v>
      </c>
      <c r="AX454" s="14" t="s">
        <v>83</v>
      </c>
      <c r="AY454" s="227" t="s">
        <v>163</v>
      </c>
    </row>
    <row r="455" spans="1:65" s="2" customFormat="1" ht="24.2" customHeight="1">
      <c r="A455" s="35"/>
      <c r="B455" s="36"/>
      <c r="C455" s="254" t="s">
        <v>928</v>
      </c>
      <c r="D455" s="254" t="s">
        <v>311</v>
      </c>
      <c r="E455" s="255" t="s">
        <v>929</v>
      </c>
      <c r="F455" s="256" t="s">
        <v>930</v>
      </c>
      <c r="G455" s="257" t="s">
        <v>211</v>
      </c>
      <c r="H455" s="258">
        <v>115.985</v>
      </c>
      <c r="I455" s="259"/>
      <c r="J455" s="260">
        <f>ROUND(I455*H455,2)</f>
        <v>0</v>
      </c>
      <c r="K455" s="256" t="s">
        <v>212</v>
      </c>
      <c r="L455" s="261"/>
      <c r="M455" s="262" t="s">
        <v>1</v>
      </c>
      <c r="N455" s="263" t="s">
        <v>43</v>
      </c>
      <c r="O455" s="73"/>
      <c r="P455" s="202">
        <f>O455*H455</f>
        <v>0</v>
      </c>
      <c r="Q455" s="202">
        <v>2.0000000000000001E-4</v>
      </c>
      <c r="R455" s="202">
        <f>Q455*H455</f>
        <v>2.3197000000000002E-2</v>
      </c>
      <c r="S455" s="202">
        <v>0</v>
      </c>
      <c r="T455" s="203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04" t="s">
        <v>396</v>
      </c>
      <c r="AT455" s="204" t="s">
        <v>311</v>
      </c>
      <c r="AU455" s="204" t="s">
        <v>85</v>
      </c>
      <c r="AY455" s="18" t="s">
        <v>163</v>
      </c>
      <c r="BE455" s="205">
        <f>IF(N455="základní",J455,0)</f>
        <v>0</v>
      </c>
      <c r="BF455" s="205">
        <f>IF(N455="snížená",J455,0)</f>
        <v>0</v>
      </c>
      <c r="BG455" s="205">
        <f>IF(N455="zákl. přenesená",J455,0)</f>
        <v>0</v>
      </c>
      <c r="BH455" s="205">
        <f>IF(N455="sníž. přenesená",J455,0)</f>
        <v>0</v>
      </c>
      <c r="BI455" s="205">
        <f>IF(N455="nulová",J455,0)</f>
        <v>0</v>
      </c>
      <c r="BJ455" s="18" t="s">
        <v>111</v>
      </c>
      <c r="BK455" s="205">
        <f>ROUND(I455*H455,2)</f>
        <v>0</v>
      </c>
      <c r="BL455" s="18" t="s">
        <v>310</v>
      </c>
      <c r="BM455" s="204" t="s">
        <v>931</v>
      </c>
    </row>
    <row r="456" spans="1:65" s="13" customFormat="1" ht="22.5">
      <c r="B456" s="206"/>
      <c r="C456" s="207"/>
      <c r="D456" s="208" t="s">
        <v>169</v>
      </c>
      <c r="E456" s="209" t="s">
        <v>1</v>
      </c>
      <c r="F456" s="210" t="s">
        <v>855</v>
      </c>
      <c r="G456" s="207"/>
      <c r="H456" s="209" t="s">
        <v>1</v>
      </c>
      <c r="I456" s="211"/>
      <c r="J456" s="207"/>
      <c r="K456" s="207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169</v>
      </c>
      <c r="AU456" s="216" t="s">
        <v>85</v>
      </c>
      <c r="AV456" s="13" t="s">
        <v>83</v>
      </c>
      <c r="AW456" s="13" t="s">
        <v>32</v>
      </c>
      <c r="AX456" s="13" t="s">
        <v>76</v>
      </c>
      <c r="AY456" s="216" t="s">
        <v>163</v>
      </c>
    </row>
    <row r="457" spans="1:65" s="14" customFormat="1" ht="11.25">
      <c r="B457" s="217"/>
      <c r="C457" s="218"/>
      <c r="D457" s="208" t="s">
        <v>169</v>
      </c>
      <c r="E457" s="219" t="s">
        <v>1</v>
      </c>
      <c r="F457" s="220" t="s">
        <v>932</v>
      </c>
      <c r="G457" s="218"/>
      <c r="H457" s="221">
        <v>110.462</v>
      </c>
      <c r="I457" s="222"/>
      <c r="J457" s="218"/>
      <c r="K457" s="218"/>
      <c r="L457" s="223"/>
      <c r="M457" s="229"/>
      <c r="N457" s="230"/>
      <c r="O457" s="230"/>
      <c r="P457" s="230"/>
      <c r="Q457" s="230"/>
      <c r="R457" s="230"/>
      <c r="S457" s="230"/>
      <c r="T457" s="231"/>
      <c r="AT457" s="227" t="s">
        <v>169</v>
      </c>
      <c r="AU457" s="227" t="s">
        <v>85</v>
      </c>
      <c r="AV457" s="14" t="s">
        <v>85</v>
      </c>
      <c r="AW457" s="14" t="s">
        <v>32</v>
      </c>
      <c r="AX457" s="14" t="s">
        <v>83</v>
      </c>
      <c r="AY457" s="227" t="s">
        <v>163</v>
      </c>
    </row>
    <row r="458" spans="1:65" s="14" customFormat="1" ht="11.25">
      <c r="B458" s="217"/>
      <c r="C458" s="218"/>
      <c r="D458" s="208" t="s">
        <v>169</v>
      </c>
      <c r="E458" s="218"/>
      <c r="F458" s="220" t="s">
        <v>933</v>
      </c>
      <c r="G458" s="218"/>
      <c r="H458" s="221">
        <v>115.985</v>
      </c>
      <c r="I458" s="222"/>
      <c r="J458" s="218"/>
      <c r="K458" s="218"/>
      <c r="L458" s="223"/>
      <c r="M458" s="229"/>
      <c r="N458" s="230"/>
      <c r="O458" s="230"/>
      <c r="P458" s="230"/>
      <c r="Q458" s="230"/>
      <c r="R458" s="230"/>
      <c r="S458" s="230"/>
      <c r="T458" s="231"/>
      <c r="AT458" s="227" t="s">
        <v>169</v>
      </c>
      <c r="AU458" s="227" t="s">
        <v>85</v>
      </c>
      <c r="AV458" s="14" t="s">
        <v>85</v>
      </c>
      <c r="AW458" s="14" t="s">
        <v>4</v>
      </c>
      <c r="AX458" s="14" t="s">
        <v>83</v>
      </c>
      <c r="AY458" s="227" t="s">
        <v>163</v>
      </c>
    </row>
    <row r="459" spans="1:65" s="2" customFormat="1" ht="24.2" customHeight="1">
      <c r="A459" s="35"/>
      <c r="B459" s="36"/>
      <c r="C459" s="193" t="s">
        <v>934</v>
      </c>
      <c r="D459" s="193" t="s">
        <v>165</v>
      </c>
      <c r="E459" s="194" t="s">
        <v>935</v>
      </c>
      <c r="F459" s="195" t="s">
        <v>936</v>
      </c>
      <c r="G459" s="196" t="s">
        <v>296</v>
      </c>
      <c r="H459" s="197">
        <v>2.3E-2</v>
      </c>
      <c r="I459" s="198"/>
      <c r="J459" s="199">
        <f>ROUND(I459*H459,2)</f>
        <v>0</v>
      </c>
      <c r="K459" s="195" t="s">
        <v>212</v>
      </c>
      <c r="L459" s="40"/>
      <c r="M459" s="200" t="s">
        <v>1</v>
      </c>
      <c r="N459" s="201" t="s">
        <v>43</v>
      </c>
      <c r="O459" s="73"/>
      <c r="P459" s="202">
        <f>O459*H459</f>
        <v>0</v>
      </c>
      <c r="Q459" s="202">
        <v>0</v>
      </c>
      <c r="R459" s="202">
        <f>Q459*H459</f>
        <v>0</v>
      </c>
      <c r="S459" s="202">
        <v>0</v>
      </c>
      <c r="T459" s="203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04" t="s">
        <v>310</v>
      </c>
      <c r="AT459" s="204" t="s">
        <v>165</v>
      </c>
      <c r="AU459" s="204" t="s">
        <v>85</v>
      </c>
      <c r="AY459" s="18" t="s">
        <v>163</v>
      </c>
      <c r="BE459" s="205">
        <f>IF(N459="základní",J459,0)</f>
        <v>0</v>
      </c>
      <c r="BF459" s="205">
        <f>IF(N459="snížená",J459,0)</f>
        <v>0</v>
      </c>
      <c r="BG459" s="205">
        <f>IF(N459="zákl. přenesená",J459,0)</f>
        <v>0</v>
      </c>
      <c r="BH459" s="205">
        <f>IF(N459="sníž. přenesená",J459,0)</f>
        <v>0</v>
      </c>
      <c r="BI459" s="205">
        <f>IF(N459="nulová",J459,0)</f>
        <v>0</v>
      </c>
      <c r="BJ459" s="18" t="s">
        <v>111</v>
      </c>
      <c r="BK459" s="205">
        <f>ROUND(I459*H459,2)</f>
        <v>0</v>
      </c>
      <c r="BL459" s="18" t="s">
        <v>310</v>
      </c>
      <c r="BM459" s="204" t="s">
        <v>937</v>
      </c>
    </row>
    <row r="460" spans="1:65" s="12" customFormat="1" ht="22.9" customHeight="1">
      <c r="B460" s="177"/>
      <c r="C460" s="178"/>
      <c r="D460" s="179" t="s">
        <v>75</v>
      </c>
      <c r="E460" s="191" t="s">
        <v>938</v>
      </c>
      <c r="F460" s="191" t="s">
        <v>939</v>
      </c>
      <c r="G460" s="178"/>
      <c r="H460" s="178"/>
      <c r="I460" s="181"/>
      <c r="J460" s="192">
        <f>BK460</f>
        <v>0</v>
      </c>
      <c r="K460" s="178"/>
      <c r="L460" s="183"/>
      <c r="M460" s="184"/>
      <c r="N460" s="185"/>
      <c r="O460" s="185"/>
      <c r="P460" s="186">
        <f>SUM(P461:P468)</f>
        <v>0</v>
      </c>
      <c r="Q460" s="185"/>
      <c r="R460" s="186">
        <f>SUM(R461:R468)</f>
        <v>0.18675599999999998</v>
      </c>
      <c r="S460" s="185"/>
      <c r="T460" s="187">
        <f>SUM(T461:T468)</f>
        <v>0</v>
      </c>
      <c r="AR460" s="188" t="s">
        <v>85</v>
      </c>
      <c r="AT460" s="189" t="s">
        <v>75</v>
      </c>
      <c r="AU460" s="189" t="s">
        <v>83</v>
      </c>
      <c r="AY460" s="188" t="s">
        <v>163</v>
      </c>
      <c r="BK460" s="190">
        <f>SUM(BK461:BK468)</f>
        <v>0</v>
      </c>
    </row>
    <row r="461" spans="1:65" s="2" customFormat="1" ht="21.75" customHeight="1">
      <c r="A461" s="35"/>
      <c r="B461" s="36"/>
      <c r="C461" s="193" t="s">
        <v>940</v>
      </c>
      <c r="D461" s="193" t="s">
        <v>165</v>
      </c>
      <c r="E461" s="194" t="s">
        <v>941</v>
      </c>
      <c r="F461" s="195" t="s">
        <v>942</v>
      </c>
      <c r="G461" s="196" t="s">
        <v>334</v>
      </c>
      <c r="H461" s="197">
        <v>4.5999999999999996</v>
      </c>
      <c r="I461" s="198"/>
      <c r="J461" s="199">
        <f>ROUND(I461*H461,2)</f>
        <v>0</v>
      </c>
      <c r="K461" s="195" t="s">
        <v>1</v>
      </c>
      <c r="L461" s="40"/>
      <c r="M461" s="200" t="s">
        <v>1</v>
      </c>
      <c r="N461" s="201" t="s">
        <v>43</v>
      </c>
      <c r="O461" s="73"/>
      <c r="P461" s="202">
        <f>O461*H461</f>
        <v>0</v>
      </c>
      <c r="Q461" s="202">
        <v>6.0000000000000002E-5</v>
      </c>
      <c r="R461" s="202">
        <f>Q461*H461</f>
        <v>2.7599999999999999E-4</v>
      </c>
      <c r="S461" s="202">
        <v>0</v>
      </c>
      <c r="T461" s="203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4" t="s">
        <v>310</v>
      </c>
      <c r="AT461" s="204" t="s">
        <v>165</v>
      </c>
      <c r="AU461" s="204" t="s">
        <v>85</v>
      </c>
      <c r="AY461" s="18" t="s">
        <v>163</v>
      </c>
      <c r="BE461" s="205">
        <f>IF(N461="základní",J461,0)</f>
        <v>0</v>
      </c>
      <c r="BF461" s="205">
        <f>IF(N461="snížená",J461,0)</f>
        <v>0</v>
      </c>
      <c r="BG461" s="205">
        <f>IF(N461="zákl. přenesená",J461,0)</f>
        <v>0</v>
      </c>
      <c r="BH461" s="205">
        <f>IF(N461="sníž. přenesená",J461,0)</f>
        <v>0</v>
      </c>
      <c r="BI461" s="205">
        <f>IF(N461="nulová",J461,0)</f>
        <v>0</v>
      </c>
      <c r="BJ461" s="18" t="s">
        <v>111</v>
      </c>
      <c r="BK461" s="205">
        <f>ROUND(I461*H461,2)</f>
        <v>0</v>
      </c>
      <c r="BL461" s="18" t="s">
        <v>310</v>
      </c>
      <c r="BM461" s="204" t="s">
        <v>943</v>
      </c>
    </row>
    <row r="462" spans="1:65" s="13" customFormat="1" ht="22.5">
      <c r="B462" s="206"/>
      <c r="C462" s="207"/>
      <c r="D462" s="208" t="s">
        <v>169</v>
      </c>
      <c r="E462" s="209" t="s">
        <v>1</v>
      </c>
      <c r="F462" s="210" t="s">
        <v>780</v>
      </c>
      <c r="G462" s="207"/>
      <c r="H462" s="209" t="s">
        <v>1</v>
      </c>
      <c r="I462" s="211"/>
      <c r="J462" s="207"/>
      <c r="K462" s="207"/>
      <c r="L462" s="212"/>
      <c r="M462" s="213"/>
      <c r="N462" s="214"/>
      <c r="O462" s="214"/>
      <c r="P462" s="214"/>
      <c r="Q462" s="214"/>
      <c r="R462" s="214"/>
      <c r="S462" s="214"/>
      <c r="T462" s="215"/>
      <c r="AT462" s="216" t="s">
        <v>169</v>
      </c>
      <c r="AU462" s="216" t="s">
        <v>85</v>
      </c>
      <c r="AV462" s="13" t="s">
        <v>83</v>
      </c>
      <c r="AW462" s="13" t="s">
        <v>32</v>
      </c>
      <c r="AX462" s="13" t="s">
        <v>76</v>
      </c>
      <c r="AY462" s="216" t="s">
        <v>163</v>
      </c>
    </row>
    <row r="463" spans="1:65" s="14" customFormat="1" ht="11.25">
      <c r="B463" s="217"/>
      <c r="C463" s="218"/>
      <c r="D463" s="208" t="s">
        <v>169</v>
      </c>
      <c r="E463" s="219" t="s">
        <v>1</v>
      </c>
      <c r="F463" s="220" t="s">
        <v>944</v>
      </c>
      <c r="G463" s="218"/>
      <c r="H463" s="221">
        <v>4.5999999999999996</v>
      </c>
      <c r="I463" s="222"/>
      <c r="J463" s="218"/>
      <c r="K463" s="218"/>
      <c r="L463" s="223"/>
      <c r="M463" s="229"/>
      <c r="N463" s="230"/>
      <c r="O463" s="230"/>
      <c r="P463" s="230"/>
      <c r="Q463" s="230"/>
      <c r="R463" s="230"/>
      <c r="S463" s="230"/>
      <c r="T463" s="231"/>
      <c r="AT463" s="227" t="s">
        <v>169</v>
      </c>
      <c r="AU463" s="227" t="s">
        <v>85</v>
      </c>
      <c r="AV463" s="14" t="s">
        <v>85</v>
      </c>
      <c r="AW463" s="14" t="s">
        <v>32</v>
      </c>
      <c r="AX463" s="14" t="s">
        <v>83</v>
      </c>
      <c r="AY463" s="227" t="s">
        <v>163</v>
      </c>
    </row>
    <row r="464" spans="1:65" s="2" customFormat="1" ht="21.75" customHeight="1">
      <c r="A464" s="35"/>
      <c r="B464" s="36"/>
      <c r="C464" s="254" t="s">
        <v>945</v>
      </c>
      <c r="D464" s="254" t="s">
        <v>311</v>
      </c>
      <c r="E464" s="255" t="s">
        <v>946</v>
      </c>
      <c r="F464" s="256" t="s">
        <v>947</v>
      </c>
      <c r="G464" s="257" t="s">
        <v>334</v>
      </c>
      <c r="H464" s="258">
        <v>18</v>
      </c>
      <c r="I464" s="259"/>
      <c r="J464" s="260">
        <f>ROUND(I464*H464,2)</f>
        <v>0</v>
      </c>
      <c r="K464" s="256" t="s">
        <v>212</v>
      </c>
      <c r="L464" s="261"/>
      <c r="M464" s="262" t="s">
        <v>1</v>
      </c>
      <c r="N464" s="263" t="s">
        <v>43</v>
      </c>
      <c r="O464" s="73"/>
      <c r="P464" s="202">
        <f>O464*H464</f>
        <v>0</v>
      </c>
      <c r="Q464" s="202">
        <v>1.0359999999999999E-2</v>
      </c>
      <c r="R464" s="202">
        <f>Q464*H464</f>
        <v>0.18647999999999998</v>
      </c>
      <c r="S464" s="202">
        <v>0</v>
      </c>
      <c r="T464" s="203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4" t="s">
        <v>396</v>
      </c>
      <c r="AT464" s="204" t="s">
        <v>311</v>
      </c>
      <c r="AU464" s="204" t="s">
        <v>85</v>
      </c>
      <c r="AY464" s="18" t="s">
        <v>163</v>
      </c>
      <c r="BE464" s="205">
        <f>IF(N464="základní",J464,0)</f>
        <v>0</v>
      </c>
      <c r="BF464" s="205">
        <f>IF(N464="snížená",J464,0)</f>
        <v>0</v>
      </c>
      <c r="BG464" s="205">
        <f>IF(N464="zákl. přenesená",J464,0)</f>
        <v>0</v>
      </c>
      <c r="BH464" s="205">
        <f>IF(N464="sníž. přenesená",J464,0)</f>
        <v>0</v>
      </c>
      <c r="BI464" s="205">
        <f>IF(N464="nulová",J464,0)</f>
        <v>0</v>
      </c>
      <c r="BJ464" s="18" t="s">
        <v>111</v>
      </c>
      <c r="BK464" s="205">
        <f>ROUND(I464*H464,2)</f>
        <v>0</v>
      </c>
      <c r="BL464" s="18" t="s">
        <v>310</v>
      </c>
      <c r="BM464" s="204" t="s">
        <v>948</v>
      </c>
    </row>
    <row r="465" spans="1:65" s="13" customFormat="1" ht="22.5">
      <c r="B465" s="206"/>
      <c r="C465" s="207"/>
      <c r="D465" s="208" t="s">
        <v>169</v>
      </c>
      <c r="E465" s="209" t="s">
        <v>1</v>
      </c>
      <c r="F465" s="210" t="s">
        <v>780</v>
      </c>
      <c r="G465" s="207"/>
      <c r="H465" s="209" t="s">
        <v>1</v>
      </c>
      <c r="I465" s="211"/>
      <c r="J465" s="207"/>
      <c r="K465" s="207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169</v>
      </c>
      <c r="AU465" s="216" t="s">
        <v>85</v>
      </c>
      <c r="AV465" s="13" t="s">
        <v>83</v>
      </c>
      <c r="AW465" s="13" t="s">
        <v>32</v>
      </c>
      <c r="AX465" s="13" t="s">
        <v>76</v>
      </c>
      <c r="AY465" s="216" t="s">
        <v>163</v>
      </c>
    </row>
    <row r="466" spans="1:65" s="13" customFormat="1" ht="11.25">
      <c r="B466" s="206"/>
      <c r="C466" s="207"/>
      <c r="D466" s="208" t="s">
        <v>169</v>
      </c>
      <c r="E466" s="209" t="s">
        <v>1</v>
      </c>
      <c r="F466" s="210" t="s">
        <v>949</v>
      </c>
      <c r="G466" s="207"/>
      <c r="H466" s="209" t="s">
        <v>1</v>
      </c>
      <c r="I466" s="211"/>
      <c r="J466" s="207"/>
      <c r="K466" s="207"/>
      <c r="L466" s="212"/>
      <c r="M466" s="213"/>
      <c r="N466" s="214"/>
      <c r="O466" s="214"/>
      <c r="P466" s="214"/>
      <c r="Q466" s="214"/>
      <c r="R466" s="214"/>
      <c r="S466" s="214"/>
      <c r="T466" s="215"/>
      <c r="AT466" s="216" t="s">
        <v>169</v>
      </c>
      <c r="AU466" s="216" t="s">
        <v>85</v>
      </c>
      <c r="AV466" s="13" t="s">
        <v>83</v>
      </c>
      <c r="AW466" s="13" t="s">
        <v>32</v>
      </c>
      <c r="AX466" s="13" t="s">
        <v>76</v>
      </c>
      <c r="AY466" s="216" t="s">
        <v>163</v>
      </c>
    </row>
    <row r="467" spans="1:65" s="14" customFormat="1" ht="11.25">
      <c r="B467" s="217"/>
      <c r="C467" s="218"/>
      <c r="D467" s="208" t="s">
        <v>169</v>
      </c>
      <c r="E467" s="219" t="s">
        <v>1</v>
      </c>
      <c r="F467" s="220" t="s">
        <v>950</v>
      </c>
      <c r="G467" s="218"/>
      <c r="H467" s="221">
        <v>18</v>
      </c>
      <c r="I467" s="222"/>
      <c r="J467" s="218"/>
      <c r="K467" s="218"/>
      <c r="L467" s="223"/>
      <c r="M467" s="229"/>
      <c r="N467" s="230"/>
      <c r="O467" s="230"/>
      <c r="P467" s="230"/>
      <c r="Q467" s="230"/>
      <c r="R467" s="230"/>
      <c r="S467" s="230"/>
      <c r="T467" s="231"/>
      <c r="AT467" s="227" t="s">
        <v>169</v>
      </c>
      <c r="AU467" s="227" t="s">
        <v>85</v>
      </c>
      <c r="AV467" s="14" t="s">
        <v>85</v>
      </c>
      <c r="AW467" s="14" t="s">
        <v>32</v>
      </c>
      <c r="AX467" s="14" t="s">
        <v>83</v>
      </c>
      <c r="AY467" s="227" t="s">
        <v>163</v>
      </c>
    </row>
    <row r="468" spans="1:65" s="2" customFormat="1" ht="24.2" customHeight="1">
      <c r="A468" s="35"/>
      <c r="B468" s="36"/>
      <c r="C468" s="193" t="s">
        <v>951</v>
      </c>
      <c r="D468" s="193" t="s">
        <v>165</v>
      </c>
      <c r="E468" s="194" t="s">
        <v>952</v>
      </c>
      <c r="F468" s="195" t="s">
        <v>953</v>
      </c>
      <c r="G468" s="196" t="s">
        <v>296</v>
      </c>
      <c r="H468" s="197">
        <v>0.187</v>
      </c>
      <c r="I468" s="198"/>
      <c r="J468" s="199">
        <f>ROUND(I468*H468,2)</f>
        <v>0</v>
      </c>
      <c r="K468" s="195" t="s">
        <v>212</v>
      </c>
      <c r="L468" s="40"/>
      <c r="M468" s="264" t="s">
        <v>1</v>
      </c>
      <c r="N468" s="265" t="s">
        <v>43</v>
      </c>
      <c r="O468" s="266"/>
      <c r="P468" s="267">
        <f>O468*H468</f>
        <v>0</v>
      </c>
      <c r="Q468" s="267">
        <v>0</v>
      </c>
      <c r="R468" s="267">
        <f>Q468*H468</f>
        <v>0</v>
      </c>
      <c r="S468" s="267">
        <v>0</v>
      </c>
      <c r="T468" s="268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04" t="s">
        <v>310</v>
      </c>
      <c r="AT468" s="204" t="s">
        <v>165</v>
      </c>
      <c r="AU468" s="204" t="s">
        <v>85</v>
      </c>
      <c r="AY468" s="18" t="s">
        <v>163</v>
      </c>
      <c r="BE468" s="205">
        <f>IF(N468="základní",J468,0)</f>
        <v>0</v>
      </c>
      <c r="BF468" s="205">
        <f>IF(N468="snížená",J468,0)</f>
        <v>0</v>
      </c>
      <c r="BG468" s="205">
        <f>IF(N468="zákl. přenesená",J468,0)</f>
        <v>0</v>
      </c>
      <c r="BH468" s="205">
        <f>IF(N468="sníž. přenesená",J468,0)</f>
        <v>0</v>
      </c>
      <c r="BI468" s="205">
        <f>IF(N468="nulová",J468,0)</f>
        <v>0</v>
      </c>
      <c r="BJ468" s="18" t="s">
        <v>111</v>
      </c>
      <c r="BK468" s="205">
        <f>ROUND(I468*H468,2)</f>
        <v>0</v>
      </c>
      <c r="BL468" s="18" t="s">
        <v>310</v>
      </c>
      <c r="BM468" s="204" t="s">
        <v>954</v>
      </c>
    </row>
    <row r="469" spans="1:65" s="2" customFormat="1" ht="6.95" customHeight="1">
      <c r="A469" s="35"/>
      <c r="B469" s="56"/>
      <c r="C469" s="57"/>
      <c r="D469" s="57"/>
      <c r="E469" s="57"/>
      <c r="F469" s="57"/>
      <c r="G469" s="57"/>
      <c r="H469" s="57"/>
      <c r="I469" s="57"/>
      <c r="J469" s="57"/>
      <c r="K469" s="57"/>
      <c r="L469" s="40"/>
      <c r="M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</row>
  </sheetData>
  <sheetProtection password="CC35" sheet="1" objects="1" scenarios="1" formatColumns="0" formatRows="0" autoFilter="0"/>
  <autoFilter ref="C135:K468"/>
  <mergeCells count="15">
    <mergeCell ref="E122:H122"/>
    <mergeCell ref="E126:H126"/>
    <mergeCell ref="E124:H124"/>
    <mergeCell ref="E128:H12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108</v>
      </c>
      <c r="AZ2" s="228" t="s">
        <v>676</v>
      </c>
      <c r="BA2" s="228" t="s">
        <v>1</v>
      </c>
      <c r="BB2" s="228" t="s">
        <v>1</v>
      </c>
      <c r="BC2" s="228" t="s">
        <v>955</v>
      </c>
      <c r="BD2" s="228" t="s">
        <v>85</v>
      </c>
    </row>
    <row r="3" spans="1:5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  <c r="AZ3" s="228" t="s">
        <v>171</v>
      </c>
      <c r="BA3" s="228" t="s">
        <v>1</v>
      </c>
      <c r="BB3" s="228" t="s">
        <v>1</v>
      </c>
      <c r="BC3" s="228" t="s">
        <v>956</v>
      </c>
      <c r="BD3" s="228" t="s">
        <v>85</v>
      </c>
    </row>
    <row r="4" spans="1:5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  <c r="AZ4" s="228" t="s">
        <v>173</v>
      </c>
      <c r="BA4" s="228" t="s">
        <v>174</v>
      </c>
      <c r="BB4" s="228" t="s">
        <v>1</v>
      </c>
      <c r="BC4" s="228" t="s">
        <v>957</v>
      </c>
      <c r="BD4" s="228" t="s">
        <v>85</v>
      </c>
    </row>
    <row r="5" spans="1:56" s="1" customFormat="1" ht="6.95" customHeight="1">
      <c r="B5" s="21"/>
      <c r="L5" s="21"/>
      <c r="AZ5" s="228" t="s">
        <v>178</v>
      </c>
      <c r="BA5" s="228" t="s">
        <v>1</v>
      </c>
      <c r="BB5" s="228" t="s">
        <v>1</v>
      </c>
      <c r="BC5" s="228" t="s">
        <v>958</v>
      </c>
      <c r="BD5" s="228" t="s">
        <v>85</v>
      </c>
    </row>
    <row r="6" spans="1:56" s="1" customFormat="1" ht="12" customHeight="1">
      <c r="B6" s="21"/>
      <c r="D6" s="121" t="s">
        <v>16</v>
      </c>
      <c r="L6" s="21"/>
      <c r="AZ6" s="228" t="s">
        <v>568</v>
      </c>
      <c r="BA6" s="228" t="s">
        <v>1</v>
      </c>
      <c r="BB6" s="228" t="s">
        <v>1</v>
      </c>
      <c r="BC6" s="228" t="s">
        <v>959</v>
      </c>
      <c r="BD6" s="228" t="s">
        <v>85</v>
      </c>
    </row>
    <row r="7" spans="1:5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  <c r="AZ7" s="228" t="s">
        <v>184</v>
      </c>
      <c r="BA7" s="228" t="s">
        <v>1</v>
      </c>
      <c r="BB7" s="228" t="s">
        <v>1</v>
      </c>
      <c r="BC7" s="228" t="s">
        <v>960</v>
      </c>
      <c r="BD7" s="228" t="s">
        <v>85</v>
      </c>
    </row>
    <row r="8" spans="1:56" ht="12.75">
      <c r="B8" s="21"/>
      <c r="D8" s="121" t="s">
        <v>136</v>
      </c>
      <c r="L8" s="21"/>
      <c r="AZ8" s="228" t="s">
        <v>187</v>
      </c>
      <c r="BA8" s="228" t="s">
        <v>1</v>
      </c>
      <c r="BB8" s="228" t="s">
        <v>1</v>
      </c>
      <c r="BC8" s="228" t="s">
        <v>961</v>
      </c>
      <c r="BD8" s="228" t="s">
        <v>85</v>
      </c>
    </row>
    <row r="9" spans="1:56" s="1" customFormat="1" ht="16.5" customHeight="1">
      <c r="B9" s="21"/>
      <c r="E9" s="329" t="s">
        <v>186</v>
      </c>
      <c r="F9" s="309"/>
      <c r="G9" s="309"/>
      <c r="H9" s="309"/>
      <c r="L9" s="21"/>
      <c r="AZ9" s="228" t="s">
        <v>189</v>
      </c>
      <c r="BA9" s="228" t="s">
        <v>1</v>
      </c>
      <c r="BB9" s="228" t="s">
        <v>1</v>
      </c>
      <c r="BC9" s="228" t="s">
        <v>962</v>
      </c>
      <c r="BD9" s="228" t="s">
        <v>85</v>
      </c>
    </row>
    <row r="10" spans="1:56" s="1" customFormat="1" ht="12" customHeight="1">
      <c r="B10" s="21"/>
      <c r="D10" s="121" t="s">
        <v>138</v>
      </c>
      <c r="L10" s="21"/>
      <c r="AZ10" s="228" t="s">
        <v>192</v>
      </c>
      <c r="BA10" s="228" t="s">
        <v>1</v>
      </c>
      <c r="BB10" s="228" t="s">
        <v>1</v>
      </c>
      <c r="BC10" s="228" t="s">
        <v>963</v>
      </c>
      <c r="BD10" s="228" t="s">
        <v>85</v>
      </c>
    </row>
    <row r="11" spans="1:56" s="2" customFormat="1" ht="16.5" customHeight="1">
      <c r="A11" s="35"/>
      <c r="B11" s="40"/>
      <c r="C11" s="35"/>
      <c r="D11" s="35"/>
      <c r="E11" s="339" t="s">
        <v>690</v>
      </c>
      <c r="F11" s="331"/>
      <c r="G11" s="331"/>
      <c r="H11" s="331"/>
      <c r="I11" s="35"/>
      <c r="J11" s="35"/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228" t="s">
        <v>195</v>
      </c>
      <c r="BA11" s="228" t="s">
        <v>196</v>
      </c>
      <c r="BB11" s="228" t="s">
        <v>1</v>
      </c>
      <c r="BC11" s="228" t="s">
        <v>964</v>
      </c>
      <c r="BD11" s="228" t="s">
        <v>85</v>
      </c>
    </row>
    <row r="12" spans="1:56" s="2" customFormat="1" ht="12" customHeight="1">
      <c r="A12" s="35"/>
      <c r="B12" s="40"/>
      <c r="C12" s="35"/>
      <c r="D12" s="121" t="s">
        <v>194</v>
      </c>
      <c r="E12" s="35"/>
      <c r="F12" s="35"/>
      <c r="G12" s="35"/>
      <c r="H12" s="35"/>
      <c r="I12" s="35"/>
      <c r="J12" s="35"/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228" t="s">
        <v>199</v>
      </c>
      <c r="BA12" s="228" t="s">
        <v>1</v>
      </c>
      <c r="BB12" s="228" t="s">
        <v>1</v>
      </c>
      <c r="BC12" s="228" t="s">
        <v>963</v>
      </c>
      <c r="BD12" s="228" t="s">
        <v>85</v>
      </c>
    </row>
    <row r="13" spans="1:56" s="2" customFormat="1" ht="16.5" customHeight="1">
      <c r="A13" s="35"/>
      <c r="B13" s="40"/>
      <c r="C13" s="35"/>
      <c r="D13" s="35"/>
      <c r="E13" s="332" t="s">
        <v>965</v>
      </c>
      <c r="F13" s="331"/>
      <c r="G13" s="331"/>
      <c r="H13" s="331"/>
      <c r="I13" s="35"/>
      <c r="J13" s="35"/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2" customHeight="1">
      <c r="A15" s="35"/>
      <c r="B15" s="40"/>
      <c r="C15" s="35"/>
      <c r="D15" s="121" t="s">
        <v>18</v>
      </c>
      <c r="E15" s="35"/>
      <c r="F15" s="112" t="s">
        <v>90</v>
      </c>
      <c r="G15" s="35"/>
      <c r="H15" s="35"/>
      <c r="I15" s="121" t="s">
        <v>19</v>
      </c>
      <c r="J15" s="112" t="s">
        <v>140</v>
      </c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2" customHeight="1">
      <c r="A16" s="35"/>
      <c r="B16" s="40"/>
      <c r="C16" s="35"/>
      <c r="D16" s="121" t="s">
        <v>20</v>
      </c>
      <c r="E16" s="35"/>
      <c r="F16" s="112" t="s">
        <v>21</v>
      </c>
      <c r="G16" s="35"/>
      <c r="H16" s="35"/>
      <c r="I16" s="121" t="s">
        <v>22</v>
      </c>
      <c r="J16" s="122" t="str">
        <f>'Rekapitulace stavby'!AN8</f>
        <v>20. 2. 2023</v>
      </c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1" t="s">
        <v>24</v>
      </c>
      <c r="E18" s="35"/>
      <c r="F18" s="35"/>
      <c r="G18" s="35"/>
      <c r="H18" s="35"/>
      <c r="I18" s="121" t="s">
        <v>25</v>
      </c>
      <c r="J18" s="112" t="str">
        <f>IF('Rekapitulace stavby'!AN10="","",'Rekapitulace stavby'!AN10)</f>
        <v/>
      </c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2" t="str">
        <f>IF('Rekapitulace stavby'!E11="","",'Rekapitulace stavby'!E11)</f>
        <v xml:space="preserve"> </v>
      </c>
      <c r="F19" s="35"/>
      <c r="G19" s="35"/>
      <c r="H19" s="35"/>
      <c r="I19" s="121" t="s">
        <v>27</v>
      </c>
      <c r="J19" s="112" t="str">
        <f>IF('Rekapitulace stavby'!AN11="","",'Rekapitulace stavby'!AN11)</f>
        <v/>
      </c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1" t="s">
        <v>28</v>
      </c>
      <c r="E21" s="35"/>
      <c r="F21" s="35"/>
      <c r="G21" s="35"/>
      <c r="H21" s="35"/>
      <c r="I21" s="121" t="s">
        <v>25</v>
      </c>
      <c r="J21" s="31" t="str">
        <f>'Rekapitulace stavby'!AN13</f>
        <v>Vyplň údaj</v>
      </c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33" t="str">
        <f>'Rekapitulace stavby'!E14</f>
        <v>Vyplň údaj</v>
      </c>
      <c r="F22" s="334"/>
      <c r="G22" s="334"/>
      <c r="H22" s="334"/>
      <c r="I22" s="121" t="s">
        <v>27</v>
      </c>
      <c r="J22" s="31" t="str">
        <f>'Rekapitulace stavby'!AN14</f>
        <v>Vyplň údaj</v>
      </c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1" t="s">
        <v>30</v>
      </c>
      <c r="E24" s="35"/>
      <c r="F24" s="35"/>
      <c r="G24" s="35"/>
      <c r="H24" s="35"/>
      <c r="I24" s="121" t="s">
        <v>25</v>
      </c>
      <c r="J24" s="112" t="s">
        <v>1</v>
      </c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2" t="s">
        <v>31</v>
      </c>
      <c r="F25" s="35"/>
      <c r="G25" s="35"/>
      <c r="H25" s="35"/>
      <c r="I25" s="121" t="s">
        <v>27</v>
      </c>
      <c r="J25" s="112" t="s">
        <v>1</v>
      </c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1" t="s">
        <v>33</v>
      </c>
      <c r="E27" s="35"/>
      <c r="F27" s="35"/>
      <c r="G27" s="35"/>
      <c r="H27" s="35"/>
      <c r="I27" s="121" t="s">
        <v>25</v>
      </c>
      <c r="J27" s="112" t="s">
        <v>1</v>
      </c>
      <c r="K27" s="35"/>
      <c r="L27" s="5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2" t="s">
        <v>34</v>
      </c>
      <c r="F28" s="35"/>
      <c r="G28" s="35"/>
      <c r="H28" s="35"/>
      <c r="I28" s="121" t="s">
        <v>27</v>
      </c>
      <c r="J28" s="112" t="s">
        <v>1</v>
      </c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1" t="s">
        <v>35</v>
      </c>
      <c r="E30" s="35"/>
      <c r="F30" s="35"/>
      <c r="G30" s="35"/>
      <c r="H30" s="35"/>
      <c r="I30" s="35"/>
      <c r="J30" s="35"/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3"/>
      <c r="B31" s="124"/>
      <c r="C31" s="123"/>
      <c r="D31" s="123"/>
      <c r="E31" s="335" t="s">
        <v>1</v>
      </c>
      <c r="F31" s="335"/>
      <c r="G31" s="335"/>
      <c r="H31" s="335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6"/>
      <c r="E33" s="126"/>
      <c r="F33" s="126"/>
      <c r="G33" s="126"/>
      <c r="H33" s="126"/>
      <c r="I33" s="126"/>
      <c r="J33" s="126"/>
      <c r="K33" s="126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7" t="s">
        <v>36</v>
      </c>
      <c r="E34" s="35"/>
      <c r="F34" s="35"/>
      <c r="G34" s="35"/>
      <c r="H34" s="35"/>
      <c r="I34" s="35"/>
      <c r="J34" s="128">
        <f>ROUND(J129, 2)</f>
        <v>0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6"/>
      <c r="E35" s="126"/>
      <c r="F35" s="126"/>
      <c r="G35" s="126"/>
      <c r="H35" s="126"/>
      <c r="I35" s="126"/>
      <c r="J35" s="126"/>
      <c r="K35" s="126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9" t="s">
        <v>38</v>
      </c>
      <c r="G36" s="35"/>
      <c r="H36" s="35"/>
      <c r="I36" s="129" t="s">
        <v>37</v>
      </c>
      <c r="J36" s="129" t="s">
        <v>39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130" t="s">
        <v>40</v>
      </c>
      <c r="E37" s="121" t="s">
        <v>41</v>
      </c>
      <c r="F37" s="131">
        <f>ROUND((SUM(BE129:BE275)),  2)</f>
        <v>0</v>
      </c>
      <c r="G37" s="35"/>
      <c r="H37" s="35"/>
      <c r="I37" s="132">
        <v>0.21</v>
      </c>
      <c r="J37" s="131">
        <f>ROUND(((SUM(BE129:BE275))*I37),  2)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1" t="s">
        <v>42</v>
      </c>
      <c r="F38" s="131">
        <f>ROUND((SUM(BF129:BF275)),  2)</f>
        <v>0</v>
      </c>
      <c r="G38" s="35"/>
      <c r="H38" s="35"/>
      <c r="I38" s="132">
        <v>0.15</v>
      </c>
      <c r="J38" s="131">
        <f>ROUND(((SUM(BF129:BF275))*I38),  2)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customHeight="1">
      <c r="A39" s="35"/>
      <c r="B39" s="40"/>
      <c r="C39" s="35"/>
      <c r="D39" s="121" t="s">
        <v>40</v>
      </c>
      <c r="E39" s="121" t="s">
        <v>43</v>
      </c>
      <c r="F39" s="131">
        <f>ROUND((SUM(BG129:BG275)),  2)</f>
        <v>0</v>
      </c>
      <c r="G39" s="35"/>
      <c r="H39" s="35"/>
      <c r="I39" s="132">
        <v>0.21</v>
      </c>
      <c r="J39" s="131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121" t="s">
        <v>44</v>
      </c>
      <c r="F40" s="131">
        <f>ROUND((SUM(BH129:BH275)),  2)</f>
        <v>0</v>
      </c>
      <c r="G40" s="35"/>
      <c r="H40" s="35"/>
      <c r="I40" s="132">
        <v>0.15</v>
      </c>
      <c r="J40" s="131">
        <f>0</f>
        <v>0</v>
      </c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1" t="s">
        <v>45</v>
      </c>
      <c r="F41" s="131">
        <f>ROUND((SUM(BI129:BI275)),  2)</f>
        <v>0</v>
      </c>
      <c r="G41" s="35"/>
      <c r="H41" s="35"/>
      <c r="I41" s="132">
        <v>0</v>
      </c>
      <c r="J41" s="131">
        <f>0</f>
        <v>0</v>
      </c>
      <c r="K41" s="35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3"/>
      <c r="D43" s="134" t="s">
        <v>46</v>
      </c>
      <c r="E43" s="135"/>
      <c r="F43" s="135"/>
      <c r="G43" s="136" t="s">
        <v>47</v>
      </c>
      <c r="H43" s="137" t="s">
        <v>48</v>
      </c>
      <c r="I43" s="135"/>
      <c r="J43" s="138">
        <f>SUM(J34:J41)</f>
        <v>0</v>
      </c>
      <c r="K43" s="139"/>
      <c r="L43" s="5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36" t="s">
        <v>186</v>
      </c>
      <c r="F87" s="294"/>
      <c r="G87" s="294"/>
      <c r="H87" s="294"/>
      <c r="I87" s="23"/>
      <c r="J87" s="23"/>
      <c r="K87" s="23"/>
      <c r="L87" s="21"/>
    </row>
    <row r="88" spans="1:31" s="1" customFormat="1" ht="12" customHeight="1">
      <c r="B88" s="22"/>
      <c r="C88" s="30" t="s">
        <v>138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40" t="s">
        <v>690</v>
      </c>
      <c r="F89" s="338"/>
      <c r="G89" s="338"/>
      <c r="H89" s="338"/>
      <c r="I89" s="37"/>
      <c r="J89" s="37"/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194</v>
      </c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88" t="str">
        <f>E13</f>
        <v>2.2 - Kanalizační přípojky dešťová stoka DB-2</v>
      </c>
      <c r="F91" s="338"/>
      <c r="G91" s="338"/>
      <c r="H91" s="338"/>
      <c r="I91" s="37"/>
      <c r="J91" s="37"/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>Ústí nad Orlicí</v>
      </c>
      <c r="G93" s="37"/>
      <c r="H93" s="37"/>
      <c r="I93" s="30" t="s">
        <v>22</v>
      </c>
      <c r="J93" s="68" t="str">
        <f>IF(J16="","",J16)</f>
        <v>20. 2. 2023</v>
      </c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 xml:space="preserve"> </v>
      </c>
      <c r="G95" s="37"/>
      <c r="H95" s="37"/>
      <c r="I95" s="30" t="s">
        <v>30</v>
      </c>
      <c r="J95" s="33" t="str">
        <f>E25</f>
        <v>Ing. Pravec František</v>
      </c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28</v>
      </c>
      <c r="D96" s="37"/>
      <c r="E96" s="37"/>
      <c r="F96" s="28" t="str">
        <f>IF(E22="","",E22)</f>
        <v>Vyplň údaj</v>
      </c>
      <c r="G96" s="37"/>
      <c r="H96" s="37"/>
      <c r="I96" s="30" t="s">
        <v>33</v>
      </c>
      <c r="J96" s="33" t="str">
        <f>E28</f>
        <v>Kašparová Věra</v>
      </c>
      <c r="K96" s="37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1" t="s">
        <v>142</v>
      </c>
      <c r="D98" s="152"/>
      <c r="E98" s="152"/>
      <c r="F98" s="152"/>
      <c r="G98" s="152"/>
      <c r="H98" s="152"/>
      <c r="I98" s="152"/>
      <c r="J98" s="153" t="s">
        <v>143</v>
      </c>
      <c r="K98" s="152"/>
      <c r="L98" s="5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3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4" t="s">
        <v>144</v>
      </c>
      <c r="D100" s="37"/>
      <c r="E100" s="37"/>
      <c r="F100" s="37"/>
      <c r="G100" s="37"/>
      <c r="H100" s="37"/>
      <c r="I100" s="37"/>
      <c r="J100" s="86">
        <f>J129</f>
        <v>0</v>
      </c>
      <c r="K100" s="37"/>
      <c r="L100" s="53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145</v>
      </c>
    </row>
    <row r="101" spans="1:47" s="9" customFormat="1" ht="24.95" customHeight="1">
      <c r="B101" s="155"/>
      <c r="C101" s="156"/>
      <c r="D101" s="157" t="s">
        <v>146</v>
      </c>
      <c r="E101" s="158"/>
      <c r="F101" s="158"/>
      <c r="G101" s="158"/>
      <c r="H101" s="158"/>
      <c r="I101" s="158"/>
      <c r="J101" s="159">
        <f>J130</f>
        <v>0</v>
      </c>
      <c r="K101" s="156"/>
      <c r="L101" s="160"/>
    </row>
    <row r="102" spans="1:47" s="10" customFormat="1" ht="19.899999999999999" customHeight="1">
      <c r="B102" s="161"/>
      <c r="C102" s="106"/>
      <c r="D102" s="162" t="s">
        <v>200</v>
      </c>
      <c r="E102" s="163"/>
      <c r="F102" s="163"/>
      <c r="G102" s="163"/>
      <c r="H102" s="163"/>
      <c r="I102" s="163"/>
      <c r="J102" s="164">
        <f>J131</f>
        <v>0</v>
      </c>
      <c r="K102" s="106"/>
      <c r="L102" s="165"/>
    </row>
    <row r="103" spans="1:47" s="10" customFormat="1" ht="19.899999999999999" customHeight="1">
      <c r="B103" s="161"/>
      <c r="C103" s="106"/>
      <c r="D103" s="162" t="s">
        <v>202</v>
      </c>
      <c r="E103" s="163"/>
      <c r="F103" s="163"/>
      <c r="G103" s="163"/>
      <c r="H103" s="163"/>
      <c r="I103" s="163"/>
      <c r="J103" s="164">
        <f>J243</f>
        <v>0</v>
      </c>
      <c r="K103" s="106"/>
      <c r="L103" s="165"/>
    </row>
    <row r="104" spans="1:47" s="10" customFormat="1" ht="19.899999999999999" customHeight="1">
      <c r="B104" s="161"/>
      <c r="C104" s="106"/>
      <c r="D104" s="162" t="s">
        <v>203</v>
      </c>
      <c r="E104" s="163"/>
      <c r="F104" s="163"/>
      <c r="G104" s="163"/>
      <c r="H104" s="163"/>
      <c r="I104" s="163"/>
      <c r="J104" s="164">
        <f>J251</f>
        <v>0</v>
      </c>
      <c r="K104" s="106"/>
      <c r="L104" s="165"/>
    </row>
    <row r="105" spans="1:47" s="10" customFormat="1" ht="19.899999999999999" customHeight="1">
      <c r="B105" s="161"/>
      <c r="C105" s="106"/>
      <c r="D105" s="162" t="s">
        <v>205</v>
      </c>
      <c r="E105" s="163"/>
      <c r="F105" s="163"/>
      <c r="G105" s="163"/>
      <c r="H105" s="163"/>
      <c r="I105" s="163"/>
      <c r="J105" s="164">
        <f>J273</f>
        <v>0</v>
      </c>
      <c r="K105" s="106"/>
      <c r="L105" s="165"/>
    </row>
    <row r="106" spans="1:47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3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3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47" s="2" customFormat="1" ht="6.95" customHeight="1">
      <c r="A111" s="35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3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24.95" customHeight="1">
      <c r="A112" s="35"/>
      <c r="B112" s="36"/>
      <c r="C112" s="24" t="s">
        <v>148</v>
      </c>
      <c r="D112" s="37"/>
      <c r="E112" s="37"/>
      <c r="F112" s="37"/>
      <c r="G112" s="37"/>
      <c r="H112" s="37"/>
      <c r="I112" s="37"/>
      <c r="J112" s="37"/>
      <c r="K112" s="37"/>
      <c r="L112" s="53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3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16.5" customHeight="1">
      <c r="A115" s="35"/>
      <c r="B115" s="36"/>
      <c r="C115" s="37"/>
      <c r="D115" s="37"/>
      <c r="E115" s="336" t="str">
        <f>E7</f>
        <v>Veřejná infrastruktura Obytná zóna - NOVÁ DUKLA</v>
      </c>
      <c r="F115" s="337"/>
      <c r="G115" s="337"/>
      <c r="H115" s="337"/>
      <c r="I115" s="37"/>
      <c r="J115" s="37"/>
      <c r="K115" s="37"/>
      <c r="L115" s="53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1" customFormat="1" ht="12" customHeight="1">
      <c r="B116" s="22"/>
      <c r="C116" s="30" t="s">
        <v>136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pans="1:31" s="1" customFormat="1" ht="16.5" customHeight="1">
      <c r="B117" s="22"/>
      <c r="C117" s="23"/>
      <c r="D117" s="23"/>
      <c r="E117" s="336" t="s">
        <v>186</v>
      </c>
      <c r="F117" s="294"/>
      <c r="G117" s="294"/>
      <c r="H117" s="294"/>
      <c r="I117" s="23"/>
      <c r="J117" s="23"/>
      <c r="K117" s="23"/>
      <c r="L117" s="21"/>
    </row>
    <row r="118" spans="1:31" s="1" customFormat="1" ht="12" customHeight="1">
      <c r="B118" s="22"/>
      <c r="C118" s="30" t="s">
        <v>138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pans="1:31" s="2" customFormat="1" ht="16.5" customHeight="1">
      <c r="A119" s="35"/>
      <c r="B119" s="36"/>
      <c r="C119" s="37"/>
      <c r="D119" s="37"/>
      <c r="E119" s="340" t="s">
        <v>690</v>
      </c>
      <c r="F119" s="338"/>
      <c r="G119" s="338"/>
      <c r="H119" s="338"/>
      <c r="I119" s="37"/>
      <c r="J119" s="37"/>
      <c r="K119" s="37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194</v>
      </c>
      <c r="D120" s="37"/>
      <c r="E120" s="37"/>
      <c r="F120" s="37"/>
      <c r="G120" s="37"/>
      <c r="H120" s="37"/>
      <c r="I120" s="37"/>
      <c r="J120" s="37"/>
      <c r="K120" s="37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88" t="str">
        <f>E13</f>
        <v>2.2 - Kanalizační přípojky dešťová stoka DB-2</v>
      </c>
      <c r="F121" s="338"/>
      <c r="G121" s="338"/>
      <c r="H121" s="338"/>
      <c r="I121" s="37"/>
      <c r="J121" s="37"/>
      <c r="K121" s="37"/>
      <c r="L121" s="53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3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F16</f>
        <v>Ústí nad Orlicí</v>
      </c>
      <c r="G123" s="37"/>
      <c r="H123" s="37"/>
      <c r="I123" s="30" t="s">
        <v>22</v>
      </c>
      <c r="J123" s="68" t="str">
        <f>IF(J16="","",J16)</f>
        <v>20. 2. 2023</v>
      </c>
      <c r="K123" s="37"/>
      <c r="L123" s="53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3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E19</f>
        <v xml:space="preserve"> </v>
      </c>
      <c r="G125" s="37"/>
      <c r="H125" s="37"/>
      <c r="I125" s="30" t="s">
        <v>30</v>
      </c>
      <c r="J125" s="33" t="str">
        <f>E25</f>
        <v>Ing. Pravec František</v>
      </c>
      <c r="K125" s="37"/>
      <c r="L125" s="53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28</v>
      </c>
      <c r="D126" s="37"/>
      <c r="E126" s="37"/>
      <c r="F126" s="28" t="str">
        <f>IF(E22="","",E22)</f>
        <v>Vyplň údaj</v>
      </c>
      <c r="G126" s="37"/>
      <c r="H126" s="37"/>
      <c r="I126" s="30" t="s">
        <v>33</v>
      </c>
      <c r="J126" s="33" t="str">
        <f>E28</f>
        <v>Kašparová Věra</v>
      </c>
      <c r="K126" s="37"/>
      <c r="L126" s="53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3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6"/>
      <c r="B128" s="167"/>
      <c r="C128" s="168" t="s">
        <v>149</v>
      </c>
      <c r="D128" s="169" t="s">
        <v>61</v>
      </c>
      <c r="E128" s="169" t="s">
        <v>57</v>
      </c>
      <c r="F128" s="169" t="s">
        <v>58</v>
      </c>
      <c r="G128" s="169" t="s">
        <v>150</v>
      </c>
      <c r="H128" s="169" t="s">
        <v>151</v>
      </c>
      <c r="I128" s="169" t="s">
        <v>152</v>
      </c>
      <c r="J128" s="169" t="s">
        <v>143</v>
      </c>
      <c r="K128" s="170" t="s">
        <v>153</v>
      </c>
      <c r="L128" s="171"/>
      <c r="M128" s="77" t="s">
        <v>1</v>
      </c>
      <c r="N128" s="78" t="s">
        <v>40</v>
      </c>
      <c r="O128" s="78" t="s">
        <v>154</v>
      </c>
      <c r="P128" s="78" t="s">
        <v>155</v>
      </c>
      <c r="Q128" s="78" t="s">
        <v>156</v>
      </c>
      <c r="R128" s="78" t="s">
        <v>157</v>
      </c>
      <c r="S128" s="78" t="s">
        <v>158</v>
      </c>
      <c r="T128" s="79" t="s">
        <v>159</v>
      </c>
      <c r="U128" s="166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/>
    </row>
    <row r="129" spans="1:65" s="2" customFormat="1" ht="22.9" customHeight="1">
      <c r="A129" s="35"/>
      <c r="B129" s="36"/>
      <c r="C129" s="84" t="s">
        <v>160</v>
      </c>
      <c r="D129" s="37"/>
      <c r="E129" s="37"/>
      <c r="F129" s="37"/>
      <c r="G129" s="37"/>
      <c r="H129" s="37"/>
      <c r="I129" s="37"/>
      <c r="J129" s="172">
        <f>BK129</f>
        <v>0</v>
      </c>
      <c r="K129" s="37"/>
      <c r="L129" s="40"/>
      <c r="M129" s="80"/>
      <c r="N129" s="173"/>
      <c r="O129" s="81"/>
      <c r="P129" s="174">
        <f>P130</f>
        <v>0</v>
      </c>
      <c r="Q129" s="81"/>
      <c r="R129" s="174">
        <f>R130</f>
        <v>0.72567199999999998</v>
      </c>
      <c r="S129" s="81"/>
      <c r="T129" s="175">
        <f>T130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75</v>
      </c>
      <c r="AU129" s="18" t="s">
        <v>145</v>
      </c>
      <c r="BK129" s="176">
        <f>BK130</f>
        <v>0</v>
      </c>
    </row>
    <row r="130" spans="1:65" s="12" customFormat="1" ht="25.9" customHeight="1">
      <c r="B130" s="177"/>
      <c r="C130" s="178"/>
      <c r="D130" s="179" t="s">
        <v>75</v>
      </c>
      <c r="E130" s="180" t="s">
        <v>161</v>
      </c>
      <c r="F130" s="180" t="s">
        <v>162</v>
      </c>
      <c r="G130" s="178"/>
      <c r="H130" s="178"/>
      <c r="I130" s="181"/>
      <c r="J130" s="182">
        <f>BK130</f>
        <v>0</v>
      </c>
      <c r="K130" s="178"/>
      <c r="L130" s="183"/>
      <c r="M130" s="184"/>
      <c r="N130" s="185"/>
      <c r="O130" s="185"/>
      <c r="P130" s="186">
        <f>P131+P243+P251+P273</f>
        <v>0</v>
      </c>
      <c r="Q130" s="185"/>
      <c r="R130" s="186">
        <f>R131+R243+R251+R273</f>
        <v>0.72567199999999998</v>
      </c>
      <c r="S130" s="185"/>
      <c r="T130" s="187">
        <f>T131+T243+T251+T273</f>
        <v>0</v>
      </c>
      <c r="AR130" s="188" t="s">
        <v>83</v>
      </c>
      <c r="AT130" s="189" t="s">
        <v>75</v>
      </c>
      <c r="AU130" s="189" t="s">
        <v>76</v>
      </c>
      <c r="AY130" s="188" t="s">
        <v>163</v>
      </c>
      <c r="BK130" s="190">
        <f>BK131+BK243+BK251+BK273</f>
        <v>0</v>
      </c>
    </row>
    <row r="131" spans="1:65" s="12" customFormat="1" ht="22.9" customHeight="1">
      <c r="B131" s="177"/>
      <c r="C131" s="178"/>
      <c r="D131" s="179" t="s">
        <v>75</v>
      </c>
      <c r="E131" s="191" t="s">
        <v>83</v>
      </c>
      <c r="F131" s="191" t="s">
        <v>208</v>
      </c>
      <c r="G131" s="178"/>
      <c r="H131" s="178"/>
      <c r="I131" s="181"/>
      <c r="J131" s="192">
        <f>BK131</f>
        <v>0</v>
      </c>
      <c r="K131" s="178"/>
      <c r="L131" s="183"/>
      <c r="M131" s="184"/>
      <c r="N131" s="185"/>
      <c r="O131" s="185"/>
      <c r="P131" s="186">
        <f>SUM(P132:P242)</f>
        <v>0</v>
      </c>
      <c r="Q131" s="185"/>
      <c r="R131" s="186">
        <f>SUM(R132:R242)</f>
        <v>0.109042</v>
      </c>
      <c r="S131" s="185"/>
      <c r="T131" s="187">
        <f>SUM(T132:T242)</f>
        <v>0</v>
      </c>
      <c r="AR131" s="188" t="s">
        <v>83</v>
      </c>
      <c r="AT131" s="189" t="s">
        <v>75</v>
      </c>
      <c r="AU131" s="189" t="s">
        <v>83</v>
      </c>
      <c r="AY131" s="188" t="s">
        <v>163</v>
      </c>
      <c r="BK131" s="190">
        <f>SUM(BK132:BK242)</f>
        <v>0</v>
      </c>
    </row>
    <row r="132" spans="1:65" s="2" customFormat="1" ht="37.9" customHeight="1">
      <c r="A132" s="35"/>
      <c r="B132" s="36"/>
      <c r="C132" s="193" t="s">
        <v>83</v>
      </c>
      <c r="D132" s="193" t="s">
        <v>165</v>
      </c>
      <c r="E132" s="194" t="s">
        <v>712</v>
      </c>
      <c r="F132" s="195" t="s">
        <v>713</v>
      </c>
      <c r="G132" s="196" t="s">
        <v>211</v>
      </c>
      <c r="H132" s="197">
        <v>32</v>
      </c>
      <c r="I132" s="198"/>
      <c r="J132" s="199">
        <f>ROUND(I132*H132,2)</f>
        <v>0</v>
      </c>
      <c r="K132" s="195" t="s">
        <v>212</v>
      </c>
      <c r="L132" s="40"/>
      <c r="M132" s="200" t="s">
        <v>1</v>
      </c>
      <c r="N132" s="201" t="s">
        <v>43</v>
      </c>
      <c r="O132" s="73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111</v>
      </c>
      <c r="AT132" s="204" t="s">
        <v>165</v>
      </c>
      <c r="AU132" s="204" t="s">
        <v>85</v>
      </c>
      <c r="AY132" s="18" t="s">
        <v>163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111</v>
      </c>
      <c r="BK132" s="205">
        <f>ROUND(I132*H132,2)</f>
        <v>0</v>
      </c>
      <c r="BL132" s="18" t="s">
        <v>111</v>
      </c>
      <c r="BM132" s="204" t="s">
        <v>966</v>
      </c>
    </row>
    <row r="133" spans="1:65" s="13" customFormat="1" ht="11.25">
      <c r="B133" s="206"/>
      <c r="C133" s="207"/>
      <c r="D133" s="208" t="s">
        <v>169</v>
      </c>
      <c r="E133" s="209" t="s">
        <v>1</v>
      </c>
      <c r="F133" s="210" t="s">
        <v>214</v>
      </c>
      <c r="G133" s="207"/>
      <c r="H133" s="209" t="s">
        <v>1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169</v>
      </c>
      <c r="AU133" s="216" t="s">
        <v>85</v>
      </c>
      <c r="AV133" s="13" t="s">
        <v>83</v>
      </c>
      <c r="AW133" s="13" t="s">
        <v>32</v>
      </c>
      <c r="AX133" s="13" t="s">
        <v>76</v>
      </c>
      <c r="AY133" s="216" t="s">
        <v>163</v>
      </c>
    </row>
    <row r="134" spans="1:65" s="14" customFormat="1" ht="11.25">
      <c r="B134" s="217"/>
      <c r="C134" s="218"/>
      <c r="D134" s="208" t="s">
        <v>169</v>
      </c>
      <c r="E134" s="219" t="s">
        <v>1</v>
      </c>
      <c r="F134" s="220" t="s">
        <v>967</v>
      </c>
      <c r="G134" s="218"/>
      <c r="H134" s="221">
        <v>32</v>
      </c>
      <c r="I134" s="222"/>
      <c r="J134" s="218"/>
      <c r="K134" s="218"/>
      <c r="L134" s="223"/>
      <c r="M134" s="229"/>
      <c r="N134" s="230"/>
      <c r="O134" s="230"/>
      <c r="P134" s="230"/>
      <c r="Q134" s="230"/>
      <c r="R134" s="230"/>
      <c r="S134" s="230"/>
      <c r="T134" s="231"/>
      <c r="AT134" s="227" t="s">
        <v>169</v>
      </c>
      <c r="AU134" s="227" t="s">
        <v>85</v>
      </c>
      <c r="AV134" s="14" t="s">
        <v>85</v>
      </c>
      <c r="AW134" s="14" t="s">
        <v>32</v>
      </c>
      <c r="AX134" s="14" t="s">
        <v>83</v>
      </c>
      <c r="AY134" s="227" t="s">
        <v>163</v>
      </c>
    </row>
    <row r="135" spans="1:65" s="2" customFormat="1" ht="24.2" customHeight="1">
      <c r="A135" s="35"/>
      <c r="B135" s="36"/>
      <c r="C135" s="193" t="s">
        <v>85</v>
      </c>
      <c r="D135" s="193" t="s">
        <v>165</v>
      </c>
      <c r="E135" s="194" t="s">
        <v>216</v>
      </c>
      <c r="F135" s="195" t="s">
        <v>217</v>
      </c>
      <c r="G135" s="196" t="s">
        <v>218</v>
      </c>
      <c r="H135" s="197">
        <v>31</v>
      </c>
      <c r="I135" s="198"/>
      <c r="J135" s="199">
        <f>ROUND(I135*H135,2)</f>
        <v>0</v>
      </c>
      <c r="K135" s="195" t="s">
        <v>212</v>
      </c>
      <c r="L135" s="40"/>
      <c r="M135" s="200" t="s">
        <v>1</v>
      </c>
      <c r="N135" s="201" t="s">
        <v>43</v>
      </c>
      <c r="O135" s="73"/>
      <c r="P135" s="202">
        <f>O135*H135</f>
        <v>0</v>
      </c>
      <c r="Q135" s="202">
        <v>3.0000000000000001E-5</v>
      </c>
      <c r="R135" s="202">
        <f>Q135*H135</f>
        <v>9.3000000000000005E-4</v>
      </c>
      <c r="S135" s="202">
        <v>0</v>
      </c>
      <c r="T135" s="20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111</v>
      </c>
      <c r="AT135" s="204" t="s">
        <v>165</v>
      </c>
      <c r="AU135" s="204" t="s">
        <v>85</v>
      </c>
      <c r="AY135" s="18" t="s">
        <v>163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8" t="s">
        <v>111</v>
      </c>
      <c r="BK135" s="205">
        <f>ROUND(I135*H135,2)</f>
        <v>0</v>
      </c>
      <c r="BL135" s="18" t="s">
        <v>111</v>
      </c>
      <c r="BM135" s="204" t="s">
        <v>219</v>
      </c>
    </row>
    <row r="136" spans="1:65" s="13" customFormat="1" ht="11.25">
      <c r="B136" s="206"/>
      <c r="C136" s="207"/>
      <c r="D136" s="208" t="s">
        <v>169</v>
      </c>
      <c r="E136" s="209" t="s">
        <v>1</v>
      </c>
      <c r="F136" s="210" t="s">
        <v>220</v>
      </c>
      <c r="G136" s="207"/>
      <c r="H136" s="209" t="s">
        <v>1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169</v>
      </c>
      <c r="AU136" s="216" t="s">
        <v>85</v>
      </c>
      <c r="AV136" s="13" t="s">
        <v>83</v>
      </c>
      <c r="AW136" s="13" t="s">
        <v>32</v>
      </c>
      <c r="AX136" s="13" t="s">
        <v>76</v>
      </c>
      <c r="AY136" s="216" t="s">
        <v>163</v>
      </c>
    </row>
    <row r="137" spans="1:65" s="14" customFormat="1" ht="11.25">
      <c r="B137" s="217"/>
      <c r="C137" s="218"/>
      <c r="D137" s="208" t="s">
        <v>169</v>
      </c>
      <c r="E137" s="219" t="s">
        <v>1</v>
      </c>
      <c r="F137" s="220" t="s">
        <v>391</v>
      </c>
      <c r="G137" s="218"/>
      <c r="H137" s="221">
        <v>31</v>
      </c>
      <c r="I137" s="222"/>
      <c r="J137" s="218"/>
      <c r="K137" s="218"/>
      <c r="L137" s="223"/>
      <c r="M137" s="229"/>
      <c r="N137" s="230"/>
      <c r="O137" s="230"/>
      <c r="P137" s="230"/>
      <c r="Q137" s="230"/>
      <c r="R137" s="230"/>
      <c r="S137" s="230"/>
      <c r="T137" s="231"/>
      <c r="AT137" s="227" t="s">
        <v>169</v>
      </c>
      <c r="AU137" s="227" t="s">
        <v>85</v>
      </c>
      <c r="AV137" s="14" t="s">
        <v>85</v>
      </c>
      <c r="AW137" s="14" t="s">
        <v>32</v>
      </c>
      <c r="AX137" s="14" t="s">
        <v>83</v>
      </c>
      <c r="AY137" s="227" t="s">
        <v>163</v>
      </c>
    </row>
    <row r="138" spans="1:65" s="2" customFormat="1" ht="24.2" customHeight="1">
      <c r="A138" s="35"/>
      <c r="B138" s="36"/>
      <c r="C138" s="193" t="s">
        <v>97</v>
      </c>
      <c r="D138" s="193" t="s">
        <v>165</v>
      </c>
      <c r="E138" s="194" t="s">
        <v>222</v>
      </c>
      <c r="F138" s="195" t="s">
        <v>223</v>
      </c>
      <c r="G138" s="196" t="s">
        <v>224</v>
      </c>
      <c r="H138" s="197">
        <v>3.1</v>
      </c>
      <c r="I138" s="198"/>
      <c r="J138" s="199">
        <f>ROUND(I138*H138,2)</f>
        <v>0</v>
      </c>
      <c r="K138" s="195" t="s">
        <v>212</v>
      </c>
      <c r="L138" s="40"/>
      <c r="M138" s="200" t="s">
        <v>1</v>
      </c>
      <c r="N138" s="201" t="s">
        <v>43</v>
      </c>
      <c r="O138" s="73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111</v>
      </c>
      <c r="AT138" s="204" t="s">
        <v>165</v>
      </c>
      <c r="AU138" s="204" t="s">
        <v>85</v>
      </c>
      <c r="AY138" s="18" t="s">
        <v>163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8" t="s">
        <v>111</v>
      </c>
      <c r="BK138" s="205">
        <f>ROUND(I138*H138,2)</f>
        <v>0</v>
      </c>
      <c r="BL138" s="18" t="s">
        <v>111</v>
      </c>
      <c r="BM138" s="204" t="s">
        <v>225</v>
      </c>
    </row>
    <row r="139" spans="1:65" s="13" customFormat="1" ht="11.25">
      <c r="B139" s="206"/>
      <c r="C139" s="207"/>
      <c r="D139" s="208" t="s">
        <v>169</v>
      </c>
      <c r="E139" s="209" t="s">
        <v>1</v>
      </c>
      <c r="F139" s="210" t="s">
        <v>220</v>
      </c>
      <c r="G139" s="207"/>
      <c r="H139" s="209" t="s">
        <v>1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169</v>
      </c>
      <c r="AU139" s="216" t="s">
        <v>85</v>
      </c>
      <c r="AV139" s="13" t="s">
        <v>83</v>
      </c>
      <c r="AW139" s="13" t="s">
        <v>32</v>
      </c>
      <c r="AX139" s="13" t="s">
        <v>76</v>
      </c>
      <c r="AY139" s="216" t="s">
        <v>163</v>
      </c>
    </row>
    <row r="140" spans="1:65" s="14" customFormat="1" ht="11.25">
      <c r="B140" s="217"/>
      <c r="C140" s="218"/>
      <c r="D140" s="208" t="s">
        <v>169</v>
      </c>
      <c r="E140" s="219" t="s">
        <v>1</v>
      </c>
      <c r="F140" s="220" t="s">
        <v>968</v>
      </c>
      <c r="G140" s="218"/>
      <c r="H140" s="221">
        <v>3.1</v>
      </c>
      <c r="I140" s="222"/>
      <c r="J140" s="218"/>
      <c r="K140" s="218"/>
      <c r="L140" s="223"/>
      <c r="M140" s="229"/>
      <c r="N140" s="230"/>
      <c r="O140" s="230"/>
      <c r="P140" s="230"/>
      <c r="Q140" s="230"/>
      <c r="R140" s="230"/>
      <c r="S140" s="230"/>
      <c r="T140" s="231"/>
      <c r="AT140" s="227" t="s">
        <v>169</v>
      </c>
      <c r="AU140" s="227" t="s">
        <v>85</v>
      </c>
      <c r="AV140" s="14" t="s">
        <v>85</v>
      </c>
      <c r="AW140" s="14" t="s">
        <v>32</v>
      </c>
      <c r="AX140" s="14" t="s">
        <v>83</v>
      </c>
      <c r="AY140" s="227" t="s">
        <v>163</v>
      </c>
    </row>
    <row r="141" spans="1:65" s="2" customFormat="1" ht="33" customHeight="1">
      <c r="A141" s="35"/>
      <c r="B141" s="36"/>
      <c r="C141" s="193" t="s">
        <v>111</v>
      </c>
      <c r="D141" s="193" t="s">
        <v>165</v>
      </c>
      <c r="E141" s="194" t="s">
        <v>578</v>
      </c>
      <c r="F141" s="195" t="s">
        <v>579</v>
      </c>
      <c r="G141" s="196" t="s">
        <v>229</v>
      </c>
      <c r="H141" s="197">
        <v>51.43</v>
      </c>
      <c r="I141" s="198"/>
      <c r="J141" s="199">
        <f>ROUND(I141*H141,2)</f>
        <v>0</v>
      </c>
      <c r="K141" s="195" t="s">
        <v>212</v>
      </c>
      <c r="L141" s="40"/>
      <c r="M141" s="200" t="s">
        <v>1</v>
      </c>
      <c r="N141" s="201" t="s">
        <v>43</v>
      </c>
      <c r="O141" s="73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4" t="s">
        <v>111</v>
      </c>
      <c r="AT141" s="204" t="s">
        <v>165</v>
      </c>
      <c r="AU141" s="204" t="s">
        <v>85</v>
      </c>
      <c r="AY141" s="18" t="s">
        <v>163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8" t="s">
        <v>111</v>
      </c>
      <c r="BK141" s="205">
        <f>ROUND(I141*H141,2)</f>
        <v>0</v>
      </c>
      <c r="BL141" s="18" t="s">
        <v>111</v>
      </c>
      <c r="BM141" s="204" t="s">
        <v>230</v>
      </c>
    </row>
    <row r="142" spans="1:65" s="13" customFormat="1" ht="22.5">
      <c r="B142" s="206"/>
      <c r="C142" s="207"/>
      <c r="D142" s="208" t="s">
        <v>169</v>
      </c>
      <c r="E142" s="209" t="s">
        <v>1</v>
      </c>
      <c r="F142" s="210" t="s">
        <v>580</v>
      </c>
      <c r="G142" s="207"/>
      <c r="H142" s="209" t="s">
        <v>1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169</v>
      </c>
      <c r="AU142" s="216" t="s">
        <v>85</v>
      </c>
      <c r="AV142" s="13" t="s">
        <v>83</v>
      </c>
      <c r="AW142" s="13" t="s">
        <v>32</v>
      </c>
      <c r="AX142" s="13" t="s">
        <v>76</v>
      </c>
      <c r="AY142" s="216" t="s">
        <v>163</v>
      </c>
    </row>
    <row r="143" spans="1:65" s="14" customFormat="1" ht="11.25">
      <c r="B143" s="217"/>
      <c r="C143" s="218"/>
      <c r="D143" s="208" t="s">
        <v>169</v>
      </c>
      <c r="E143" s="219" t="s">
        <v>1</v>
      </c>
      <c r="F143" s="220" t="s">
        <v>969</v>
      </c>
      <c r="G143" s="218"/>
      <c r="H143" s="221">
        <v>6.39</v>
      </c>
      <c r="I143" s="222"/>
      <c r="J143" s="218"/>
      <c r="K143" s="218"/>
      <c r="L143" s="223"/>
      <c r="M143" s="229"/>
      <c r="N143" s="230"/>
      <c r="O143" s="230"/>
      <c r="P143" s="230"/>
      <c r="Q143" s="230"/>
      <c r="R143" s="230"/>
      <c r="S143" s="230"/>
      <c r="T143" s="231"/>
      <c r="AT143" s="227" t="s">
        <v>169</v>
      </c>
      <c r="AU143" s="227" t="s">
        <v>85</v>
      </c>
      <c r="AV143" s="14" t="s">
        <v>85</v>
      </c>
      <c r="AW143" s="14" t="s">
        <v>32</v>
      </c>
      <c r="AX143" s="14" t="s">
        <v>76</v>
      </c>
      <c r="AY143" s="227" t="s">
        <v>163</v>
      </c>
    </row>
    <row r="144" spans="1:65" s="14" customFormat="1" ht="11.25">
      <c r="B144" s="217"/>
      <c r="C144" s="218"/>
      <c r="D144" s="208" t="s">
        <v>169</v>
      </c>
      <c r="E144" s="219" t="s">
        <v>1</v>
      </c>
      <c r="F144" s="220" t="s">
        <v>970</v>
      </c>
      <c r="G144" s="218"/>
      <c r="H144" s="221">
        <v>7.05</v>
      </c>
      <c r="I144" s="222"/>
      <c r="J144" s="218"/>
      <c r="K144" s="218"/>
      <c r="L144" s="223"/>
      <c r="M144" s="229"/>
      <c r="N144" s="230"/>
      <c r="O144" s="230"/>
      <c r="P144" s="230"/>
      <c r="Q144" s="230"/>
      <c r="R144" s="230"/>
      <c r="S144" s="230"/>
      <c r="T144" s="231"/>
      <c r="AT144" s="227" t="s">
        <v>169</v>
      </c>
      <c r="AU144" s="227" t="s">
        <v>85</v>
      </c>
      <c r="AV144" s="14" t="s">
        <v>85</v>
      </c>
      <c r="AW144" s="14" t="s">
        <v>32</v>
      </c>
      <c r="AX144" s="14" t="s">
        <v>76</v>
      </c>
      <c r="AY144" s="227" t="s">
        <v>163</v>
      </c>
    </row>
    <row r="145" spans="2:51" s="14" customFormat="1" ht="11.25">
      <c r="B145" s="217"/>
      <c r="C145" s="218"/>
      <c r="D145" s="208" t="s">
        <v>169</v>
      </c>
      <c r="E145" s="219" t="s">
        <v>1</v>
      </c>
      <c r="F145" s="220" t="s">
        <v>971</v>
      </c>
      <c r="G145" s="218"/>
      <c r="H145" s="221">
        <v>6.25</v>
      </c>
      <c r="I145" s="222"/>
      <c r="J145" s="218"/>
      <c r="K145" s="218"/>
      <c r="L145" s="223"/>
      <c r="M145" s="229"/>
      <c r="N145" s="230"/>
      <c r="O145" s="230"/>
      <c r="P145" s="230"/>
      <c r="Q145" s="230"/>
      <c r="R145" s="230"/>
      <c r="S145" s="230"/>
      <c r="T145" s="231"/>
      <c r="AT145" s="227" t="s">
        <v>169</v>
      </c>
      <c r="AU145" s="227" t="s">
        <v>85</v>
      </c>
      <c r="AV145" s="14" t="s">
        <v>85</v>
      </c>
      <c r="AW145" s="14" t="s">
        <v>32</v>
      </c>
      <c r="AX145" s="14" t="s">
        <v>76</v>
      </c>
      <c r="AY145" s="227" t="s">
        <v>163</v>
      </c>
    </row>
    <row r="146" spans="2:51" s="14" customFormat="1" ht="11.25">
      <c r="B146" s="217"/>
      <c r="C146" s="218"/>
      <c r="D146" s="208" t="s">
        <v>169</v>
      </c>
      <c r="E146" s="219" t="s">
        <v>1</v>
      </c>
      <c r="F146" s="220" t="s">
        <v>972</v>
      </c>
      <c r="G146" s="218"/>
      <c r="H146" s="221">
        <v>6.68</v>
      </c>
      <c r="I146" s="222"/>
      <c r="J146" s="218"/>
      <c r="K146" s="218"/>
      <c r="L146" s="223"/>
      <c r="M146" s="229"/>
      <c r="N146" s="230"/>
      <c r="O146" s="230"/>
      <c r="P146" s="230"/>
      <c r="Q146" s="230"/>
      <c r="R146" s="230"/>
      <c r="S146" s="230"/>
      <c r="T146" s="231"/>
      <c r="AT146" s="227" t="s">
        <v>169</v>
      </c>
      <c r="AU146" s="227" t="s">
        <v>85</v>
      </c>
      <c r="AV146" s="14" t="s">
        <v>85</v>
      </c>
      <c r="AW146" s="14" t="s">
        <v>32</v>
      </c>
      <c r="AX146" s="14" t="s">
        <v>76</v>
      </c>
      <c r="AY146" s="227" t="s">
        <v>163</v>
      </c>
    </row>
    <row r="147" spans="2:51" s="14" customFormat="1" ht="11.25">
      <c r="B147" s="217"/>
      <c r="C147" s="218"/>
      <c r="D147" s="208" t="s">
        <v>169</v>
      </c>
      <c r="E147" s="219" t="s">
        <v>1</v>
      </c>
      <c r="F147" s="220" t="s">
        <v>973</v>
      </c>
      <c r="G147" s="218"/>
      <c r="H147" s="221">
        <v>4.0999999999999996</v>
      </c>
      <c r="I147" s="222"/>
      <c r="J147" s="218"/>
      <c r="K147" s="218"/>
      <c r="L147" s="223"/>
      <c r="M147" s="229"/>
      <c r="N147" s="230"/>
      <c r="O147" s="230"/>
      <c r="P147" s="230"/>
      <c r="Q147" s="230"/>
      <c r="R147" s="230"/>
      <c r="S147" s="230"/>
      <c r="T147" s="231"/>
      <c r="AT147" s="227" t="s">
        <v>169</v>
      </c>
      <c r="AU147" s="227" t="s">
        <v>85</v>
      </c>
      <c r="AV147" s="14" t="s">
        <v>85</v>
      </c>
      <c r="AW147" s="14" t="s">
        <v>32</v>
      </c>
      <c r="AX147" s="14" t="s">
        <v>76</v>
      </c>
      <c r="AY147" s="227" t="s">
        <v>163</v>
      </c>
    </row>
    <row r="148" spans="2:51" s="14" customFormat="1" ht="11.25">
      <c r="B148" s="217"/>
      <c r="C148" s="218"/>
      <c r="D148" s="208" t="s">
        <v>169</v>
      </c>
      <c r="E148" s="219" t="s">
        <v>1</v>
      </c>
      <c r="F148" s="220" t="s">
        <v>974</v>
      </c>
      <c r="G148" s="218"/>
      <c r="H148" s="221">
        <v>2.2200000000000002</v>
      </c>
      <c r="I148" s="222"/>
      <c r="J148" s="218"/>
      <c r="K148" s="218"/>
      <c r="L148" s="223"/>
      <c r="M148" s="229"/>
      <c r="N148" s="230"/>
      <c r="O148" s="230"/>
      <c r="P148" s="230"/>
      <c r="Q148" s="230"/>
      <c r="R148" s="230"/>
      <c r="S148" s="230"/>
      <c r="T148" s="231"/>
      <c r="AT148" s="227" t="s">
        <v>169</v>
      </c>
      <c r="AU148" s="227" t="s">
        <v>85</v>
      </c>
      <c r="AV148" s="14" t="s">
        <v>85</v>
      </c>
      <c r="AW148" s="14" t="s">
        <v>32</v>
      </c>
      <c r="AX148" s="14" t="s">
        <v>76</v>
      </c>
      <c r="AY148" s="227" t="s">
        <v>163</v>
      </c>
    </row>
    <row r="149" spans="2:51" s="14" customFormat="1" ht="11.25">
      <c r="B149" s="217"/>
      <c r="C149" s="218"/>
      <c r="D149" s="208" t="s">
        <v>169</v>
      </c>
      <c r="E149" s="219" t="s">
        <v>1</v>
      </c>
      <c r="F149" s="220" t="s">
        <v>975</v>
      </c>
      <c r="G149" s="218"/>
      <c r="H149" s="221">
        <v>2.92</v>
      </c>
      <c r="I149" s="222"/>
      <c r="J149" s="218"/>
      <c r="K149" s="218"/>
      <c r="L149" s="223"/>
      <c r="M149" s="229"/>
      <c r="N149" s="230"/>
      <c r="O149" s="230"/>
      <c r="P149" s="230"/>
      <c r="Q149" s="230"/>
      <c r="R149" s="230"/>
      <c r="S149" s="230"/>
      <c r="T149" s="231"/>
      <c r="AT149" s="227" t="s">
        <v>169</v>
      </c>
      <c r="AU149" s="227" t="s">
        <v>85</v>
      </c>
      <c r="AV149" s="14" t="s">
        <v>85</v>
      </c>
      <c r="AW149" s="14" t="s">
        <v>32</v>
      </c>
      <c r="AX149" s="14" t="s">
        <v>76</v>
      </c>
      <c r="AY149" s="227" t="s">
        <v>163</v>
      </c>
    </row>
    <row r="150" spans="2:51" s="14" customFormat="1" ht="11.25">
      <c r="B150" s="217"/>
      <c r="C150" s="218"/>
      <c r="D150" s="208" t="s">
        <v>169</v>
      </c>
      <c r="E150" s="219" t="s">
        <v>1</v>
      </c>
      <c r="F150" s="220" t="s">
        <v>976</v>
      </c>
      <c r="G150" s="218"/>
      <c r="H150" s="221">
        <v>1.26</v>
      </c>
      <c r="I150" s="222"/>
      <c r="J150" s="218"/>
      <c r="K150" s="218"/>
      <c r="L150" s="223"/>
      <c r="M150" s="229"/>
      <c r="N150" s="230"/>
      <c r="O150" s="230"/>
      <c r="P150" s="230"/>
      <c r="Q150" s="230"/>
      <c r="R150" s="230"/>
      <c r="S150" s="230"/>
      <c r="T150" s="231"/>
      <c r="AT150" s="227" t="s">
        <v>169</v>
      </c>
      <c r="AU150" s="227" t="s">
        <v>85</v>
      </c>
      <c r="AV150" s="14" t="s">
        <v>85</v>
      </c>
      <c r="AW150" s="14" t="s">
        <v>32</v>
      </c>
      <c r="AX150" s="14" t="s">
        <v>76</v>
      </c>
      <c r="AY150" s="227" t="s">
        <v>163</v>
      </c>
    </row>
    <row r="151" spans="2:51" s="14" customFormat="1" ht="11.25">
      <c r="B151" s="217"/>
      <c r="C151" s="218"/>
      <c r="D151" s="208" t="s">
        <v>169</v>
      </c>
      <c r="E151" s="219" t="s">
        <v>1</v>
      </c>
      <c r="F151" s="220" t="s">
        <v>977</v>
      </c>
      <c r="G151" s="218"/>
      <c r="H151" s="221">
        <v>7.22</v>
      </c>
      <c r="I151" s="222"/>
      <c r="J151" s="218"/>
      <c r="K151" s="218"/>
      <c r="L151" s="223"/>
      <c r="M151" s="229"/>
      <c r="N151" s="230"/>
      <c r="O151" s="230"/>
      <c r="P151" s="230"/>
      <c r="Q151" s="230"/>
      <c r="R151" s="230"/>
      <c r="S151" s="230"/>
      <c r="T151" s="231"/>
      <c r="AT151" s="227" t="s">
        <v>169</v>
      </c>
      <c r="AU151" s="227" t="s">
        <v>85</v>
      </c>
      <c r="AV151" s="14" t="s">
        <v>85</v>
      </c>
      <c r="AW151" s="14" t="s">
        <v>32</v>
      </c>
      <c r="AX151" s="14" t="s">
        <v>76</v>
      </c>
      <c r="AY151" s="227" t="s">
        <v>163</v>
      </c>
    </row>
    <row r="152" spans="2:51" s="14" customFormat="1" ht="11.25">
      <c r="B152" s="217"/>
      <c r="C152" s="218"/>
      <c r="D152" s="208" t="s">
        <v>169</v>
      </c>
      <c r="E152" s="219" t="s">
        <v>1</v>
      </c>
      <c r="F152" s="220" t="s">
        <v>978</v>
      </c>
      <c r="G152" s="218"/>
      <c r="H152" s="221">
        <v>12.44</v>
      </c>
      <c r="I152" s="222"/>
      <c r="J152" s="218"/>
      <c r="K152" s="218"/>
      <c r="L152" s="223"/>
      <c r="M152" s="229"/>
      <c r="N152" s="230"/>
      <c r="O152" s="230"/>
      <c r="P152" s="230"/>
      <c r="Q152" s="230"/>
      <c r="R152" s="230"/>
      <c r="S152" s="230"/>
      <c r="T152" s="231"/>
      <c r="AT152" s="227" t="s">
        <v>169</v>
      </c>
      <c r="AU152" s="227" t="s">
        <v>85</v>
      </c>
      <c r="AV152" s="14" t="s">
        <v>85</v>
      </c>
      <c r="AW152" s="14" t="s">
        <v>32</v>
      </c>
      <c r="AX152" s="14" t="s">
        <v>76</v>
      </c>
      <c r="AY152" s="227" t="s">
        <v>163</v>
      </c>
    </row>
    <row r="153" spans="2:51" s="14" customFormat="1" ht="11.25">
      <c r="B153" s="217"/>
      <c r="C153" s="218"/>
      <c r="D153" s="208" t="s">
        <v>169</v>
      </c>
      <c r="E153" s="219" t="s">
        <v>1</v>
      </c>
      <c r="F153" s="220" t="s">
        <v>979</v>
      </c>
      <c r="G153" s="218"/>
      <c r="H153" s="221">
        <v>8.81</v>
      </c>
      <c r="I153" s="222"/>
      <c r="J153" s="218"/>
      <c r="K153" s="218"/>
      <c r="L153" s="223"/>
      <c r="M153" s="229"/>
      <c r="N153" s="230"/>
      <c r="O153" s="230"/>
      <c r="P153" s="230"/>
      <c r="Q153" s="230"/>
      <c r="R153" s="230"/>
      <c r="S153" s="230"/>
      <c r="T153" s="231"/>
      <c r="AT153" s="227" t="s">
        <v>169</v>
      </c>
      <c r="AU153" s="227" t="s">
        <v>85</v>
      </c>
      <c r="AV153" s="14" t="s">
        <v>85</v>
      </c>
      <c r="AW153" s="14" t="s">
        <v>32</v>
      </c>
      <c r="AX153" s="14" t="s">
        <v>76</v>
      </c>
      <c r="AY153" s="227" t="s">
        <v>163</v>
      </c>
    </row>
    <row r="154" spans="2:51" s="14" customFormat="1" ht="11.25">
      <c r="B154" s="217"/>
      <c r="C154" s="218"/>
      <c r="D154" s="208" t="s">
        <v>169</v>
      </c>
      <c r="E154" s="219" t="s">
        <v>1</v>
      </c>
      <c r="F154" s="220" t="s">
        <v>980</v>
      </c>
      <c r="G154" s="218"/>
      <c r="H154" s="221">
        <v>9.23</v>
      </c>
      <c r="I154" s="222"/>
      <c r="J154" s="218"/>
      <c r="K154" s="218"/>
      <c r="L154" s="223"/>
      <c r="M154" s="229"/>
      <c r="N154" s="230"/>
      <c r="O154" s="230"/>
      <c r="P154" s="230"/>
      <c r="Q154" s="230"/>
      <c r="R154" s="230"/>
      <c r="S154" s="230"/>
      <c r="T154" s="231"/>
      <c r="AT154" s="227" t="s">
        <v>169</v>
      </c>
      <c r="AU154" s="227" t="s">
        <v>85</v>
      </c>
      <c r="AV154" s="14" t="s">
        <v>85</v>
      </c>
      <c r="AW154" s="14" t="s">
        <v>32</v>
      </c>
      <c r="AX154" s="14" t="s">
        <v>76</v>
      </c>
      <c r="AY154" s="227" t="s">
        <v>163</v>
      </c>
    </row>
    <row r="155" spans="2:51" s="14" customFormat="1" ht="11.25">
      <c r="B155" s="217"/>
      <c r="C155" s="218"/>
      <c r="D155" s="208" t="s">
        <v>169</v>
      </c>
      <c r="E155" s="219" t="s">
        <v>1</v>
      </c>
      <c r="F155" s="220" t="s">
        <v>981</v>
      </c>
      <c r="G155" s="218"/>
      <c r="H155" s="221">
        <v>-2.2400000000000002</v>
      </c>
      <c r="I155" s="222"/>
      <c r="J155" s="218"/>
      <c r="K155" s="218"/>
      <c r="L155" s="223"/>
      <c r="M155" s="229"/>
      <c r="N155" s="230"/>
      <c r="O155" s="230"/>
      <c r="P155" s="230"/>
      <c r="Q155" s="230"/>
      <c r="R155" s="230"/>
      <c r="S155" s="230"/>
      <c r="T155" s="231"/>
      <c r="AT155" s="227" t="s">
        <v>169</v>
      </c>
      <c r="AU155" s="227" t="s">
        <v>85</v>
      </c>
      <c r="AV155" s="14" t="s">
        <v>85</v>
      </c>
      <c r="AW155" s="14" t="s">
        <v>32</v>
      </c>
      <c r="AX155" s="14" t="s">
        <v>76</v>
      </c>
      <c r="AY155" s="227" t="s">
        <v>163</v>
      </c>
    </row>
    <row r="156" spans="2:51" s="14" customFormat="1" ht="11.25">
      <c r="B156" s="217"/>
      <c r="C156" s="218"/>
      <c r="D156" s="208" t="s">
        <v>169</v>
      </c>
      <c r="E156" s="219" t="s">
        <v>1</v>
      </c>
      <c r="F156" s="220" t="s">
        <v>982</v>
      </c>
      <c r="G156" s="218"/>
      <c r="H156" s="221">
        <v>-4.4800000000000004</v>
      </c>
      <c r="I156" s="222"/>
      <c r="J156" s="218"/>
      <c r="K156" s="218"/>
      <c r="L156" s="223"/>
      <c r="M156" s="229"/>
      <c r="N156" s="230"/>
      <c r="O156" s="230"/>
      <c r="P156" s="230"/>
      <c r="Q156" s="230"/>
      <c r="R156" s="230"/>
      <c r="S156" s="230"/>
      <c r="T156" s="231"/>
      <c r="AT156" s="227" t="s">
        <v>169</v>
      </c>
      <c r="AU156" s="227" t="s">
        <v>85</v>
      </c>
      <c r="AV156" s="14" t="s">
        <v>85</v>
      </c>
      <c r="AW156" s="14" t="s">
        <v>32</v>
      </c>
      <c r="AX156" s="14" t="s">
        <v>76</v>
      </c>
      <c r="AY156" s="227" t="s">
        <v>163</v>
      </c>
    </row>
    <row r="157" spans="2:51" s="14" customFormat="1" ht="11.25">
      <c r="B157" s="217"/>
      <c r="C157" s="218"/>
      <c r="D157" s="208" t="s">
        <v>169</v>
      </c>
      <c r="E157" s="219" t="s">
        <v>1</v>
      </c>
      <c r="F157" s="220" t="s">
        <v>983</v>
      </c>
      <c r="G157" s="218"/>
      <c r="H157" s="221">
        <v>-9.1</v>
      </c>
      <c r="I157" s="222"/>
      <c r="J157" s="218"/>
      <c r="K157" s="218"/>
      <c r="L157" s="223"/>
      <c r="M157" s="229"/>
      <c r="N157" s="230"/>
      <c r="O157" s="230"/>
      <c r="P157" s="230"/>
      <c r="Q157" s="230"/>
      <c r="R157" s="230"/>
      <c r="S157" s="230"/>
      <c r="T157" s="231"/>
      <c r="AT157" s="227" t="s">
        <v>169</v>
      </c>
      <c r="AU157" s="227" t="s">
        <v>85</v>
      </c>
      <c r="AV157" s="14" t="s">
        <v>85</v>
      </c>
      <c r="AW157" s="14" t="s">
        <v>32</v>
      </c>
      <c r="AX157" s="14" t="s">
        <v>76</v>
      </c>
      <c r="AY157" s="227" t="s">
        <v>163</v>
      </c>
    </row>
    <row r="158" spans="2:51" s="14" customFormat="1" ht="11.25">
      <c r="B158" s="217"/>
      <c r="C158" s="218"/>
      <c r="D158" s="208" t="s">
        <v>169</v>
      </c>
      <c r="E158" s="219" t="s">
        <v>1</v>
      </c>
      <c r="F158" s="220" t="s">
        <v>984</v>
      </c>
      <c r="G158" s="218"/>
      <c r="H158" s="221">
        <v>-7.32</v>
      </c>
      <c r="I158" s="222"/>
      <c r="J158" s="218"/>
      <c r="K158" s="218"/>
      <c r="L158" s="223"/>
      <c r="M158" s="229"/>
      <c r="N158" s="230"/>
      <c r="O158" s="230"/>
      <c r="P158" s="230"/>
      <c r="Q158" s="230"/>
      <c r="R158" s="230"/>
      <c r="S158" s="230"/>
      <c r="T158" s="231"/>
      <c r="AT158" s="227" t="s">
        <v>169</v>
      </c>
      <c r="AU158" s="227" t="s">
        <v>85</v>
      </c>
      <c r="AV158" s="14" t="s">
        <v>85</v>
      </c>
      <c r="AW158" s="14" t="s">
        <v>32</v>
      </c>
      <c r="AX158" s="14" t="s">
        <v>76</v>
      </c>
      <c r="AY158" s="227" t="s">
        <v>163</v>
      </c>
    </row>
    <row r="159" spans="2:51" s="15" customFormat="1" ht="11.25">
      <c r="B159" s="232"/>
      <c r="C159" s="233"/>
      <c r="D159" s="208" t="s">
        <v>169</v>
      </c>
      <c r="E159" s="234" t="s">
        <v>199</v>
      </c>
      <c r="F159" s="235" t="s">
        <v>196</v>
      </c>
      <c r="G159" s="233"/>
      <c r="H159" s="236">
        <v>51.43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169</v>
      </c>
      <c r="AU159" s="242" t="s">
        <v>85</v>
      </c>
      <c r="AV159" s="15" t="s">
        <v>111</v>
      </c>
      <c r="AW159" s="15" t="s">
        <v>32</v>
      </c>
      <c r="AX159" s="15" t="s">
        <v>76</v>
      </c>
      <c r="AY159" s="242" t="s">
        <v>163</v>
      </c>
    </row>
    <row r="160" spans="2:51" s="14" customFormat="1" ht="11.25">
      <c r="B160" s="217"/>
      <c r="C160" s="218"/>
      <c r="D160" s="208" t="s">
        <v>169</v>
      </c>
      <c r="E160" s="219" t="s">
        <v>1</v>
      </c>
      <c r="F160" s="220" t="s">
        <v>239</v>
      </c>
      <c r="G160" s="218"/>
      <c r="H160" s="221">
        <v>51.43</v>
      </c>
      <c r="I160" s="222"/>
      <c r="J160" s="218"/>
      <c r="K160" s="218"/>
      <c r="L160" s="223"/>
      <c r="M160" s="229"/>
      <c r="N160" s="230"/>
      <c r="O160" s="230"/>
      <c r="P160" s="230"/>
      <c r="Q160" s="230"/>
      <c r="R160" s="230"/>
      <c r="S160" s="230"/>
      <c r="T160" s="231"/>
      <c r="AT160" s="227" t="s">
        <v>169</v>
      </c>
      <c r="AU160" s="227" t="s">
        <v>85</v>
      </c>
      <c r="AV160" s="14" t="s">
        <v>85</v>
      </c>
      <c r="AW160" s="14" t="s">
        <v>32</v>
      </c>
      <c r="AX160" s="14" t="s">
        <v>83</v>
      </c>
      <c r="AY160" s="227" t="s">
        <v>163</v>
      </c>
    </row>
    <row r="161" spans="1:65" s="2" customFormat="1" ht="21.75" customHeight="1">
      <c r="A161" s="35"/>
      <c r="B161" s="36"/>
      <c r="C161" s="193" t="s">
        <v>119</v>
      </c>
      <c r="D161" s="193" t="s">
        <v>165</v>
      </c>
      <c r="E161" s="194" t="s">
        <v>240</v>
      </c>
      <c r="F161" s="195" t="s">
        <v>241</v>
      </c>
      <c r="G161" s="196" t="s">
        <v>211</v>
      </c>
      <c r="H161" s="197">
        <v>186.4</v>
      </c>
      <c r="I161" s="198"/>
      <c r="J161" s="199">
        <f>ROUND(I161*H161,2)</f>
        <v>0</v>
      </c>
      <c r="K161" s="195" t="s">
        <v>212</v>
      </c>
      <c r="L161" s="40"/>
      <c r="M161" s="200" t="s">
        <v>1</v>
      </c>
      <c r="N161" s="201" t="s">
        <v>43</v>
      </c>
      <c r="O161" s="73"/>
      <c r="P161" s="202">
        <f>O161*H161</f>
        <v>0</v>
      </c>
      <c r="Q161" s="202">
        <v>5.8E-4</v>
      </c>
      <c r="R161" s="202">
        <f>Q161*H161</f>
        <v>0.108112</v>
      </c>
      <c r="S161" s="202">
        <v>0</v>
      </c>
      <c r="T161" s="20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4" t="s">
        <v>111</v>
      </c>
      <c r="AT161" s="204" t="s">
        <v>165</v>
      </c>
      <c r="AU161" s="204" t="s">
        <v>85</v>
      </c>
      <c r="AY161" s="18" t="s">
        <v>163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8" t="s">
        <v>111</v>
      </c>
      <c r="BK161" s="205">
        <f>ROUND(I161*H161,2)</f>
        <v>0</v>
      </c>
      <c r="BL161" s="18" t="s">
        <v>111</v>
      </c>
      <c r="BM161" s="204" t="s">
        <v>242</v>
      </c>
    </row>
    <row r="162" spans="1:65" s="13" customFormat="1" ht="22.5">
      <c r="B162" s="206"/>
      <c r="C162" s="207"/>
      <c r="D162" s="208" t="s">
        <v>169</v>
      </c>
      <c r="E162" s="209" t="s">
        <v>1</v>
      </c>
      <c r="F162" s="210" t="s">
        <v>580</v>
      </c>
      <c r="G162" s="207"/>
      <c r="H162" s="209" t="s">
        <v>1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169</v>
      </c>
      <c r="AU162" s="216" t="s">
        <v>85</v>
      </c>
      <c r="AV162" s="13" t="s">
        <v>83</v>
      </c>
      <c r="AW162" s="13" t="s">
        <v>32</v>
      </c>
      <c r="AX162" s="13" t="s">
        <v>76</v>
      </c>
      <c r="AY162" s="216" t="s">
        <v>163</v>
      </c>
    </row>
    <row r="163" spans="1:65" s="14" customFormat="1" ht="11.25">
      <c r="B163" s="217"/>
      <c r="C163" s="218"/>
      <c r="D163" s="208" t="s">
        <v>169</v>
      </c>
      <c r="E163" s="219" t="s">
        <v>1</v>
      </c>
      <c r="F163" s="220" t="s">
        <v>985</v>
      </c>
      <c r="G163" s="218"/>
      <c r="H163" s="221">
        <v>15.98</v>
      </c>
      <c r="I163" s="222"/>
      <c r="J163" s="218"/>
      <c r="K163" s="218"/>
      <c r="L163" s="223"/>
      <c r="M163" s="229"/>
      <c r="N163" s="230"/>
      <c r="O163" s="230"/>
      <c r="P163" s="230"/>
      <c r="Q163" s="230"/>
      <c r="R163" s="230"/>
      <c r="S163" s="230"/>
      <c r="T163" s="231"/>
      <c r="AT163" s="227" t="s">
        <v>169</v>
      </c>
      <c r="AU163" s="227" t="s">
        <v>85</v>
      </c>
      <c r="AV163" s="14" t="s">
        <v>85</v>
      </c>
      <c r="AW163" s="14" t="s">
        <v>32</v>
      </c>
      <c r="AX163" s="14" t="s">
        <v>76</v>
      </c>
      <c r="AY163" s="227" t="s">
        <v>163</v>
      </c>
    </row>
    <row r="164" spans="1:65" s="14" customFormat="1" ht="11.25">
      <c r="B164" s="217"/>
      <c r="C164" s="218"/>
      <c r="D164" s="208" t="s">
        <v>169</v>
      </c>
      <c r="E164" s="219" t="s">
        <v>1</v>
      </c>
      <c r="F164" s="220" t="s">
        <v>986</v>
      </c>
      <c r="G164" s="218"/>
      <c r="H164" s="221">
        <v>17.62</v>
      </c>
      <c r="I164" s="222"/>
      <c r="J164" s="218"/>
      <c r="K164" s="218"/>
      <c r="L164" s="223"/>
      <c r="M164" s="229"/>
      <c r="N164" s="230"/>
      <c r="O164" s="230"/>
      <c r="P164" s="230"/>
      <c r="Q164" s="230"/>
      <c r="R164" s="230"/>
      <c r="S164" s="230"/>
      <c r="T164" s="231"/>
      <c r="AT164" s="227" t="s">
        <v>169</v>
      </c>
      <c r="AU164" s="227" t="s">
        <v>85</v>
      </c>
      <c r="AV164" s="14" t="s">
        <v>85</v>
      </c>
      <c r="AW164" s="14" t="s">
        <v>32</v>
      </c>
      <c r="AX164" s="14" t="s">
        <v>76</v>
      </c>
      <c r="AY164" s="227" t="s">
        <v>163</v>
      </c>
    </row>
    <row r="165" spans="1:65" s="14" customFormat="1" ht="11.25">
      <c r="B165" s="217"/>
      <c r="C165" s="218"/>
      <c r="D165" s="208" t="s">
        <v>169</v>
      </c>
      <c r="E165" s="219" t="s">
        <v>1</v>
      </c>
      <c r="F165" s="220" t="s">
        <v>987</v>
      </c>
      <c r="G165" s="218"/>
      <c r="H165" s="221">
        <v>15.62</v>
      </c>
      <c r="I165" s="222"/>
      <c r="J165" s="218"/>
      <c r="K165" s="218"/>
      <c r="L165" s="223"/>
      <c r="M165" s="229"/>
      <c r="N165" s="230"/>
      <c r="O165" s="230"/>
      <c r="P165" s="230"/>
      <c r="Q165" s="230"/>
      <c r="R165" s="230"/>
      <c r="S165" s="230"/>
      <c r="T165" s="231"/>
      <c r="AT165" s="227" t="s">
        <v>169</v>
      </c>
      <c r="AU165" s="227" t="s">
        <v>85</v>
      </c>
      <c r="AV165" s="14" t="s">
        <v>85</v>
      </c>
      <c r="AW165" s="14" t="s">
        <v>32</v>
      </c>
      <c r="AX165" s="14" t="s">
        <v>76</v>
      </c>
      <c r="AY165" s="227" t="s">
        <v>163</v>
      </c>
    </row>
    <row r="166" spans="1:65" s="14" customFormat="1" ht="11.25">
      <c r="B166" s="217"/>
      <c r="C166" s="218"/>
      <c r="D166" s="208" t="s">
        <v>169</v>
      </c>
      <c r="E166" s="219" t="s">
        <v>1</v>
      </c>
      <c r="F166" s="220" t="s">
        <v>988</v>
      </c>
      <c r="G166" s="218"/>
      <c r="H166" s="221">
        <v>16.7</v>
      </c>
      <c r="I166" s="222"/>
      <c r="J166" s="218"/>
      <c r="K166" s="218"/>
      <c r="L166" s="223"/>
      <c r="M166" s="229"/>
      <c r="N166" s="230"/>
      <c r="O166" s="230"/>
      <c r="P166" s="230"/>
      <c r="Q166" s="230"/>
      <c r="R166" s="230"/>
      <c r="S166" s="230"/>
      <c r="T166" s="231"/>
      <c r="AT166" s="227" t="s">
        <v>169</v>
      </c>
      <c r="AU166" s="227" t="s">
        <v>85</v>
      </c>
      <c r="AV166" s="14" t="s">
        <v>85</v>
      </c>
      <c r="AW166" s="14" t="s">
        <v>32</v>
      </c>
      <c r="AX166" s="14" t="s">
        <v>76</v>
      </c>
      <c r="AY166" s="227" t="s">
        <v>163</v>
      </c>
    </row>
    <row r="167" spans="1:65" s="14" customFormat="1" ht="11.25">
      <c r="B167" s="217"/>
      <c r="C167" s="218"/>
      <c r="D167" s="208" t="s">
        <v>169</v>
      </c>
      <c r="E167" s="219" t="s">
        <v>1</v>
      </c>
      <c r="F167" s="220" t="s">
        <v>989</v>
      </c>
      <c r="G167" s="218"/>
      <c r="H167" s="221">
        <v>10.26</v>
      </c>
      <c r="I167" s="222"/>
      <c r="J167" s="218"/>
      <c r="K167" s="218"/>
      <c r="L167" s="223"/>
      <c r="M167" s="229"/>
      <c r="N167" s="230"/>
      <c r="O167" s="230"/>
      <c r="P167" s="230"/>
      <c r="Q167" s="230"/>
      <c r="R167" s="230"/>
      <c r="S167" s="230"/>
      <c r="T167" s="231"/>
      <c r="AT167" s="227" t="s">
        <v>169</v>
      </c>
      <c r="AU167" s="227" t="s">
        <v>85</v>
      </c>
      <c r="AV167" s="14" t="s">
        <v>85</v>
      </c>
      <c r="AW167" s="14" t="s">
        <v>32</v>
      </c>
      <c r="AX167" s="14" t="s">
        <v>76</v>
      </c>
      <c r="AY167" s="227" t="s">
        <v>163</v>
      </c>
    </row>
    <row r="168" spans="1:65" s="14" customFormat="1" ht="11.25">
      <c r="B168" s="217"/>
      <c r="C168" s="218"/>
      <c r="D168" s="208" t="s">
        <v>169</v>
      </c>
      <c r="E168" s="219" t="s">
        <v>1</v>
      </c>
      <c r="F168" s="220" t="s">
        <v>990</v>
      </c>
      <c r="G168" s="218"/>
      <c r="H168" s="221">
        <v>5.54</v>
      </c>
      <c r="I168" s="222"/>
      <c r="J168" s="218"/>
      <c r="K168" s="218"/>
      <c r="L168" s="223"/>
      <c r="M168" s="229"/>
      <c r="N168" s="230"/>
      <c r="O168" s="230"/>
      <c r="P168" s="230"/>
      <c r="Q168" s="230"/>
      <c r="R168" s="230"/>
      <c r="S168" s="230"/>
      <c r="T168" s="231"/>
      <c r="AT168" s="227" t="s">
        <v>169</v>
      </c>
      <c r="AU168" s="227" t="s">
        <v>85</v>
      </c>
      <c r="AV168" s="14" t="s">
        <v>85</v>
      </c>
      <c r="AW168" s="14" t="s">
        <v>32</v>
      </c>
      <c r="AX168" s="14" t="s">
        <v>76</v>
      </c>
      <c r="AY168" s="227" t="s">
        <v>163</v>
      </c>
    </row>
    <row r="169" spans="1:65" s="14" customFormat="1" ht="11.25">
      <c r="B169" s="217"/>
      <c r="C169" s="218"/>
      <c r="D169" s="208" t="s">
        <v>169</v>
      </c>
      <c r="E169" s="219" t="s">
        <v>1</v>
      </c>
      <c r="F169" s="220" t="s">
        <v>991</v>
      </c>
      <c r="G169" s="218"/>
      <c r="H169" s="221">
        <v>7.29</v>
      </c>
      <c r="I169" s="222"/>
      <c r="J169" s="218"/>
      <c r="K169" s="218"/>
      <c r="L169" s="223"/>
      <c r="M169" s="229"/>
      <c r="N169" s="230"/>
      <c r="O169" s="230"/>
      <c r="P169" s="230"/>
      <c r="Q169" s="230"/>
      <c r="R169" s="230"/>
      <c r="S169" s="230"/>
      <c r="T169" s="231"/>
      <c r="AT169" s="227" t="s">
        <v>169</v>
      </c>
      <c r="AU169" s="227" t="s">
        <v>85</v>
      </c>
      <c r="AV169" s="14" t="s">
        <v>85</v>
      </c>
      <c r="AW169" s="14" t="s">
        <v>32</v>
      </c>
      <c r="AX169" s="14" t="s">
        <v>76</v>
      </c>
      <c r="AY169" s="227" t="s">
        <v>163</v>
      </c>
    </row>
    <row r="170" spans="1:65" s="14" customFormat="1" ht="11.25">
      <c r="B170" s="217"/>
      <c r="C170" s="218"/>
      <c r="D170" s="208" t="s">
        <v>169</v>
      </c>
      <c r="E170" s="219" t="s">
        <v>1</v>
      </c>
      <c r="F170" s="220" t="s">
        <v>992</v>
      </c>
      <c r="G170" s="218"/>
      <c r="H170" s="221">
        <v>3.14</v>
      </c>
      <c r="I170" s="222"/>
      <c r="J170" s="218"/>
      <c r="K170" s="218"/>
      <c r="L170" s="223"/>
      <c r="M170" s="229"/>
      <c r="N170" s="230"/>
      <c r="O170" s="230"/>
      <c r="P170" s="230"/>
      <c r="Q170" s="230"/>
      <c r="R170" s="230"/>
      <c r="S170" s="230"/>
      <c r="T170" s="231"/>
      <c r="AT170" s="227" t="s">
        <v>169</v>
      </c>
      <c r="AU170" s="227" t="s">
        <v>85</v>
      </c>
      <c r="AV170" s="14" t="s">
        <v>85</v>
      </c>
      <c r="AW170" s="14" t="s">
        <v>32</v>
      </c>
      <c r="AX170" s="14" t="s">
        <v>76</v>
      </c>
      <c r="AY170" s="227" t="s">
        <v>163</v>
      </c>
    </row>
    <row r="171" spans="1:65" s="14" customFormat="1" ht="11.25">
      <c r="B171" s="217"/>
      <c r="C171" s="218"/>
      <c r="D171" s="208" t="s">
        <v>169</v>
      </c>
      <c r="E171" s="219" t="s">
        <v>1</v>
      </c>
      <c r="F171" s="220" t="s">
        <v>993</v>
      </c>
      <c r="G171" s="218"/>
      <c r="H171" s="221">
        <v>18.059999999999999</v>
      </c>
      <c r="I171" s="222"/>
      <c r="J171" s="218"/>
      <c r="K171" s="218"/>
      <c r="L171" s="223"/>
      <c r="M171" s="229"/>
      <c r="N171" s="230"/>
      <c r="O171" s="230"/>
      <c r="P171" s="230"/>
      <c r="Q171" s="230"/>
      <c r="R171" s="230"/>
      <c r="S171" s="230"/>
      <c r="T171" s="231"/>
      <c r="AT171" s="227" t="s">
        <v>169</v>
      </c>
      <c r="AU171" s="227" t="s">
        <v>85</v>
      </c>
      <c r="AV171" s="14" t="s">
        <v>85</v>
      </c>
      <c r="AW171" s="14" t="s">
        <v>32</v>
      </c>
      <c r="AX171" s="14" t="s">
        <v>76</v>
      </c>
      <c r="AY171" s="227" t="s">
        <v>163</v>
      </c>
    </row>
    <row r="172" spans="1:65" s="14" customFormat="1" ht="11.25">
      <c r="B172" s="217"/>
      <c r="C172" s="218"/>
      <c r="D172" s="208" t="s">
        <v>169</v>
      </c>
      <c r="E172" s="219" t="s">
        <v>1</v>
      </c>
      <c r="F172" s="220" t="s">
        <v>994</v>
      </c>
      <c r="G172" s="218"/>
      <c r="H172" s="221">
        <v>31.09</v>
      </c>
      <c r="I172" s="222"/>
      <c r="J172" s="218"/>
      <c r="K172" s="218"/>
      <c r="L172" s="223"/>
      <c r="M172" s="229"/>
      <c r="N172" s="230"/>
      <c r="O172" s="230"/>
      <c r="P172" s="230"/>
      <c r="Q172" s="230"/>
      <c r="R172" s="230"/>
      <c r="S172" s="230"/>
      <c r="T172" s="231"/>
      <c r="AT172" s="227" t="s">
        <v>169</v>
      </c>
      <c r="AU172" s="227" t="s">
        <v>85</v>
      </c>
      <c r="AV172" s="14" t="s">
        <v>85</v>
      </c>
      <c r="AW172" s="14" t="s">
        <v>32</v>
      </c>
      <c r="AX172" s="14" t="s">
        <v>76</v>
      </c>
      <c r="AY172" s="227" t="s">
        <v>163</v>
      </c>
    </row>
    <row r="173" spans="1:65" s="14" customFormat="1" ht="11.25">
      <c r="B173" s="217"/>
      <c r="C173" s="218"/>
      <c r="D173" s="208" t="s">
        <v>169</v>
      </c>
      <c r="E173" s="219" t="s">
        <v>1</v>
      </c>
      <c r="F173" s="220" t="s">
        <v>995</v>
      </c>
      <c r="G173" s="218"/>
      <c r="H173" s="221">
        <v>22.03</v>
      </c>
      <c r="I173" s="222"/>
      <c r="J173" s="218"/>
      <c r="K173" s="218"/>
      <c r="L173" s="223"/>
      <c r="M173" s="229"/>
      <c r="N173" s="230"/>
      <c r="O173" s="230"/>
      <c r="P173" s="230"/>
      <c r="Q173" s="230"/>
      <c r="R173" s="230"/>
      <c r="S173" s="230"/>
      <c r="T173" s="231"/>
      <c r="AT173" s="227" t="s">
        <v>169</v>
      </c>
      <c r="AU173" s="227" t="s">
        <v>85</v>
      </c>
      <c r="AV173" s="14" t="s">
        <v>85</v>
      </c>
      <c r="AW173" s="14" t="s">
        <v>32</v>
      </c>
      <c r="AX173" s="14" t="s">
        <v>76</v>
      </c>
      <c r="AY173" s="227" t="s">
        <v>163</v>
      </c>
    </row>
    <row r="174" spans="1:65" s="14" customFormat="1" ht="11.25">
      <c r="B174" s="217"/>
      <c r="C174" s="218"/>
      <c r="D174" s="208" t="s">
        <v>169</v>
      </c>
      <c r="E174" s="219" t="s">
        <v>1</v>
      </c>
      <c r="F174" s="220" t="s">
        <v>996</v>
      </c>
      <c r="G174" s="218"/>
      <c r="H174" s="221">
        <v>23.07</v>
      </c>
      <c r="I174" s="222"/>
      <c r="J174" s="218"/>
      <c r="K174" s="218"/>
      <c r="L174" s="223"/>
      <c r="M174" s="229"/>
      <c r="N174" s="230"/>
      <c r="O174" s="230"/>
      <c r="P174" s="230"/>
      <c r="Q174" s="230"/>
      <c r="R174" s="230"/>
      <c r="S174" s="230"/>
      <c r="T174" s="231"/>
      <c r="AT174" s="227" t="s">
        <v>169</v>
      </c>
      <c r="AU174" s="227" t="s">
        <v>85</v>
      </c>
      <c r="AV174" s="14" t="s">
        <v>85</v>
      </c>
      <c r="AW174" s="14" t="s">
        <v>32</v>
      </c>
      <c r="AX174" s="14" t="s">
        <v>76</v>
      </c>
      <c r="AY174" s="227" t="s">
        <v>163</v>
      </c>
    </row>
    <row r="175" spans="1:65" s="15" customFormat="1" ht="11.25">
      <c r="B175" s="232"/>
      <c r="C175" s="233"/>
      <c r="D175" s="208" t="s">
        <v>169</v>
      </c>
      <c r="E175" s="234" t="s">
        <v>178</v>
      </c>
      <c r="F175" s="235" t="s">
        <v>196</v>
      </c>
      <c r="G175" s="233"/>
      <c r="H175" s="236">
        <v>186.4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169</v>
      </c>
      <c r="AU175" s="242" t="s">
        <v>85</v>
      </c>
      <c r="AV175" s="15" t="s">
        <v>111</v>
      </c>
      <c r="AW175" s="15" t="s">
        <v>32</v>
      </c>
      <c r="AX175" s="15" t="s">
        <v>83</v>
      </c>
      <c r="AY175" s="242" t="s">
        <v>163</v>
      </c>
    </row>
    <row r="176" spans="1:65" s="2" customFormat="1" ht="21.75" customHeight="1">
      <c r="A176" s="35"/>
      <c r="B176" s="36"/>
      <c r="C176" s="193" t="s">
        <v>244</v>
      </c>
      <c r="D176" s="193" t="s">
        <v>165</v>
      </c>
      <c r="E176" s="194" t="s">
        <v>245</v>
      </c>
      <c r="F176" s="195" t="s">
        <v>246</v>
      </c>
      <c r="G176" s="196" t="s">
        <v>211</v>
      </c>
      <c r="H176" s="197">
        <v>186.4</v>
      </c>
      <c r="I176" s="198"/>
      <c r="J176" s="199">
        <f>ROUND(I176*H176,2)</f>
        <v>0</v>
      </c>
      <c r="K176" s="195" t="s">
        <v>212</v>
      </c>
      <c r="L176" s="40"/>
      <c r="M176" s="200" t="s">
        <v>1</v>
      </c>
      <c r="N176" s="201" t="s">
        <v>43</v>
      </c>
      <c r="O176" s="73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4" t="s">
        <v>111</v>
      </c>
      <c r="AT176" s="204" t="s">
        <v>165</v>
      </c>
      <c r="AU176" s="204" t="s">
        <v>85</v>
      </c>
      <c r="AY176" s="18" t="s">
        <v>163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8" t="s">
        <v>111</v>
      </c>
      <c r="BK176" s="205">
        <f>ROUND(I176*H176,2)</f>
        <v>0</v>
      </c>
      <c r="BL176" s="18" t="s">
        <v>111</v>
      </c>
      <c r="BM176" s="204" t="s">
        <v>247</v>
      </c>
    </row>
    <row r="177" spans="1:65" s="14" customFormat="1" ht="11.25">
      <c r="B177" s="217"/>
      <c r="C177" s="218"/>
      <c r="D177" s="208" t="s">
        <v>169</v>
      </c>
      <c r="E177" s="219" t="s">
        <v>1</v>
      </c>
      <c r="F177" s="220" t="s">
        <v>178</v>
      </c>
      <c r="G177" s="218"/>
      <c r="H177" s="221">
        <v>186.4</v>
      </c>
      <c r="I177" s="222"/>
      <c r="J177" s="218"/>
      <c r="K177" s="218"/>
      <c r="L177" s="223"/>
      <c r="M177" s="229"/>
      <c r="N177" s="230"/>
      <c r="O177" s="230"/>
      <c r="P177" s="230"/>
      <c r="Q177" s="230"/>
      <c r="R177" s="230"/>
      <c r="S177" s="230"/>
      <c r="T177" s="231"/>
      <c r="AT177" s="227" t="s">
        <v>169</v>
      </c>
      <c r="AU177" s="227" t="s">
        <v>85</v>
      </c>
      <c r="AV177" s="14" t="s">
        <v>85</v>
      </c>
      <c r="AW177" s="14" t="s">
        <v>32</v>
      </c>
      <c r="AX177" s="14" t="s">
        <v>83</v>
      </c>
      <c r="AY177" s="227" t="s">
        <v>163</v>
      </c>
    </row>
    <row r="178" spans="1:65" s="2" customFormat="1" ht="37.9" customHeight="1">
      <c r="A178" s="35"/>
      <c r="B178" s="36"/>
      <c r="C178" s="193" t="s">
        <v>248</v>
      </c>
      <c r="D178" s="193" t="s">
        <v>165</v>
      </c>
      <c r="E178" s="194" t="s">
        <v>249</v>
      </c>
      <c r="F178" s="195" t="s">
        <v>250</v>
      </c>
      <c r="G178" s="196" t="s">
        <v>229</v>
      </c>
      <c r="H178" s="197">
        <v>51.43</v>
      </c>
      <c r="I178" s="198"/>
      <c r="J178" s="199">
        <f>ROUND(I178*H178,2)</f>
        <v>0</v>
      </c>
      <c r="K178" s="195" t="s">
        <v>212</v>
      </c>
      <c r="L178" s="40"/>
      <c r="M178" s="200" t="s">
        <v>1</v>
      </c>
      <c r="N178" s="201" t="s">
        <v>43</v>
      </c>
      <c r="O178" s="73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4" t="s">
        <v>111</v>
      </c>
      <c r="AT178" s="204" t="s">
        <v>165</v>
      </c>
      <c r="AU178" s="204" t="s">
        <v>85</v>
      </c>
      <c r="AY178" s="18" t="s">
        <v>163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8" t="s">
        <v>111</v>
      </c>
      <c r="BK178" s="205">
        <f>ROUND(I178*H178,2)</f>
        <v>0</v>
      </c>
      <c r="BL178" s="18" t="s">
        <v>111</v>
      </c>
      <c r="BM178" s="204" t="s">
        <v>997</v>
      </c>
    </row>
    <row r="179" spans="1:65" s="13" customFormat="1" ht="11.25">
      <c r="B179" s="206"/>
      <c r="C179" s="207"/>
      <c r="D179" s="208" t="s">
        <v>169</v>
      </c>
      <c r="E179" s="209" t="s">
        <v>1</v>
      </c>
      <c r="F179" s="210" t="s">
        <v>252</v>
      </c>
      <c r="G179" s="207"/>
      <c r="H179" s="209" t="s">
        <v>1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169</v>
      </c>
      <c r="AU179" s="216" t="s">
        <v>85</v>
      </c>
      <c r="AV179" s="13" t="s">
        <v>83</v>
      </c>
      <c r="AW179" s="13" t="s">
        <v>32</v>
      </c>
      <c r="AX179" s="13" t="s">
        <v>76</v>
      </c>
      <c r="AY179" s="216" t="s">
        <v>163</v>
      </c>
    </row>
    <row r="180" spans="1:65" s="14" customFormat="1" ht="11.25">
      <c r="B180" s="217"/>
      <c r="C180" s="218"/>
      <c r="D180" s="208" t="s">
        <v>169</v>
      </c>
      <c r="E180" s="219" t="s">
        <v>1</v>
      </c>
      <c r="F180" s="220" t="s">
        <v>192</v>
      </c>
      <c r="G180" s="218"/>
      <c r="H180" s="221">
        <v>51.43</v>
      </c>
      <c r="I180" s="222"/>
      <c r="J180" s="218"/>
      <c r="K180" s="218"/>
      <c r="L180" s="223"/>
      <c r="M180" s="229"/>
      <c r="N180" s="230"/>
      <c r="O180" s="230"/>
      <c r="P180" s="230"/>
      <c r="Q180" s="230"/>
      <c r="R180" s="230"/>
      <c r="S180" s="230"/>
      <c r="T180" s="231"/>
      <c r="AT180" s="227" t="s">
        <v>169</v>
      </c>
      <c r="AU180" s="227" t="s">
        <v>85</v>
      </c>
      <c r="AV180" s="14" t="s">
        <v>85</v>
      </c>
      <c r="AW180" s="14" t="s">
        <v>32</v>
      </c>
      <c r="AX180" s="14" t="s">
        <v>83</v>
      </c>
      <c r="AY180" s="227" t="s">
        <v>163</v>
      </c>
    </row>
    <row r="181" spans="1:65" s="2" customFormat="1" ht="37.9" customHeight="1">
      <c r="A181" s="35"/>
      <c r="B181" s="36"/>
      <c r="C181" s="193" t="s">
        <v>253</v>
      </c>
      <c r="D181" s="193" t="s">
        <v>165</v>
      </c>
      <c r="E181" s="194" t="s">
        <v>254</v>
      </c>
      <c r="F181" s="195" t="s">
        <v>255</v>
      </c>
      <c r="G181" s="196" t="s">
        <v>229</v>
      </c>
      <c r="H181" s="197">
        <v>61</v>
      </c>
      <c r="I181" s="198"/>
      <c r="J181" s="199">
        <f>ROUND(I181*H181,2)</f>
        <v>0</v>
      </c>
      <c r="K181" s="195" t="s">
        <v>212</v>
      </c>
      <c r="L181" s="40"/>
      <c r="M181" s="200" t="s">
        <v>1</v>
      </c>
      <c r="N181" s="201" t="s">
        <v>43</v>
      </c>
      <c r="O181" s="73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4" t="s">
        <v>111</v>
      </c>
      <c r="AT181" s="204" t="s">
        <v>165</v>
      </c>
      <c r="AU181" s="204" t="s">
        <v>85</v>
      </c>
      <c r="AY181" s="18" t="s">
        <v>163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8" t="s">
        <v>111</v>
      </c>
      <c r="BK181" s="205">
        <f>ROUND(I181*H181,2)</f>
        <v>0</v>
      </c>
      <c r="BL181" s="18" t="s">
        <v>111</v>
      </c>
      <c r="BM181" s="204" t="s">
        <v>998</v>
      </c>
    </row>
    <row r="182" spans="1:65" s="13" customFormat="1" ht="11.25">
      <c r="B182" s="206"/>
      <c r="C182" s="207"/>
      <c r="D182" s="208" t="s">
        <v>169</v>
      </c>
      <c r="E182" s="209" t="s">
        <v>1</v>
      </c>
      <c r="F182" s="210" t="s">
        <v>220</v>
      </c>
      <c r="G182" s="207"/>
      <c r="H182" s="209" t="s">
        <v>1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169</v>
      </c>
      <c r="AU182" s="216" t="s">
        <v>85</v>
      </c>
      <c r="AV182" s="13" t="s">
        <v>83</v>
      </c>
      <c r="AW182" s="13" t="s">
        <v>32</v>
      </c>
      <c r="AX182" s="13" t="s">
        <v>76</v>
      </c>
      <c r="AY182" s="216" t="s">
        <v>163</v>
      </c>
    </row>
    <row r="183" spans="1:65" s="14" customFormat="1" ht="11.25">
      <c r="B183" s="217"/>
      <c r="C183" s="218"/>
      <c r="D183" s="208" t="s">
        <v>169</v>
      </c>
      <c r="E183" s="219" t="s">
        <v>1</v>
      </c>
      <c r="F183" s="220" t="s">
        <v>999</v>
      </c>
      <c r="G183" s="218"/>
      <c r="H183" s="221">
        <v>5.6</v>
      </c>
      <c r="I183" s="222"/>
      <c r="J183" s="218"/>
      <c r="K183" s="218"/>
      <c r="L183" s="223"/>
      <c r="M183" s="229"/>
      <c r="N183" s="230"/>
      <c r="O183" s="230"/>
      <c r="P183" s="230"/>
      <c r="Q183" s="230"/>
      <c r="R183" s="230"/>
      <c r="S183" s="230"/>
      <c r="T183" s="231"/>
      <c r="AT183" s="227" t="s">
        <v>169</v>
      </c>
      <c r="AU183" s="227" t="s">
        <v>85</v>
      </c>
      <c r="AV183" s="14" t="s">
        <v>85</v>
      </c>
      <c r="AW183" s="14" t="s">
        <v>32</v>
      </c>
      <c r="AX183" s="14" t="s">
        <v>76</v>
      </c>
      <c r="AY183" s="227" t="s">
        <v>163</v>
      </c>
    </row>
    <row r="184" spans="1:65" s="14" customFormat="1" ht="11.25">
      <c r="B184" s="217"/>
      <c r="C184" s="218"/>
      <c r="D184" s="208" t="s">
        <v>169</v>
      </c>
      <c r="E184" s="219" t="s">
        <v>1</v>
      </c>
      <c r="F184" s="220" t="s">
        <v>1000</v>
      </c>
      <c r="G184" s="218"/>
      <c r="H184" s="221">
        <v>14.35</v>
      </c>
      <c r="I184" s="222"/>
      <c r="J184" s="218"/>
      <c r="K184" s="218"/>
      <c r="L184" s="223"/>
      <c r="M184" s="229"/>
      <c r="N184" s="230"/>
      <c r="O184" s="230"/>
      <c r="P184" s="230"/>
      <c r="Q184" s="230"/>
      <c r="R184" s="230"/>
      <c r="S184" s="230"/>
      <c r="T184" s="231"/>
      <c r="AT184" s="227" t="s">
        <v>169</v>
      </c>
      <c r="AU184" s="227" t="s">
        <v>85</v>
      </c>
      <c r="AV184" s="14" t="s">
        <v>85</v>
      </c>
      <c r="AW184" s="14" t="s">
        <v>32</v>
      </c>
      <c r="AX184" s="14" t="s">
        <v>76</v>
      </c>
      <c r="AY184" s="227" t="s">
        <v>163</v>
      </c>
    </row>
    <row r="185" spans="1:65" s="14" customFormat="1" ht="11.25">
      <c r="B185" s="217"/>
      <c r="C185" s="218"/>
      <c r="D185" s="208" t="s">
        <v>169</v>
      </c>
      <c r="E185" s="219" t="s">
        <v>1</v>
      </c>
      <c r="F185" s="220" t="s">
        <v>1001</v>
      </c>
      <c r="G185" s="218"/>
      <c r="H185" s="221">
        <v>22.75</v>
      </c>
      <c r="I185" s="222"/>
      <c r="J185" s="218"/>
      <c r="K185" s="218"/>
      <c r="L185" s="223"/>
      <c r="M185" s="229"/>
      <c r="N185" s="230"/>
      <c r="O185" s="230"/>
      <c r="P185" s="230"/>
      <c r="Q185" s="230"/>
      <c r="R185" s="230"/>
      <c r="S185" s="230"/>
      <c r="T185" s="231"/>
      <c r="AT185" s="227" t="s">
        <v>169</v>
      </c>
      <c r="AU185" s="227" t="s">
        <v>85</v>
      </c>
      <c r="AV185" s="14" t="s">
        <v>85</v>
      </c>
      <c r="AW185" s="14" t="s">
        <v>32</v>
      </c>
      <c r="AX185" s="14" t="s">
        <v>76</v>
      </c>
      <c r="AY185" s="227" t="s">
        <v>163</v>
      </c>
    </row>
    <row r="186" spans="1:65" s="14" customFormat="1" ht="11.25">
      <c r="B186" s="217"/>
      <c r="C186" s="218"/>
      <c r="D186" s="208" t="s">
        <v>169</v>
      </c>
      <c r="E186" s="219" t="s">
        <v>1</v>
      </c>
      <c r="F186" s="220" t="s">
        <v>1002</v>
      </c>
      <c r="G186" s="218"/>
      <c r="H186" s="221">
        <v>18.3</v>
      </c>
      <c r="I186" s="222"/>
      <c r="J186" s="218"/>
      <c r="K186" s="218"/>
      <c r="L186" s="223"/>
      <c r="M186" s="229"/>
      <c r="N186" s="230"/>
      <c r="O186" s="230"/>
      <c r="P186" s="230"/>
      <c r="Q186" s="230"/>
      <c r="R186" s="230"/>
      <c r="S186" s="230"/>
      <c r="T186" s="231"/>
      <c r="AT186" s="227" t="s">
        <v>169</v>
      </c>
      <c r="AU186" s="227" t="s">
        <v>85</v>
      </c>
      <c r="AV186" s="14" t="s">
        <v>85</v>
      </c>
      <c r="AW186" s="14" t="s">
        <v>32</v>
      </c>
      <c r="AX186" s="14" t="s">
        <v>76</v>
      </c>
      <c r="AY186" s="227" t="s">
        <v>163</v>
      </c>
    </row>
    <row r="187" spans="1:65" s="15" customFormat="1" ht="11.25">
      <c r="B187" s="232"/>
      <c r="C187" s="233"/>
      <c r="D187" s="208" t="s">
        <v>169</v>
      </c>
      <c r="E187" s="234" t="s">
        <v>1</v>
      </c>
      <c r="F187" s="235" t="s">
        <v>196</v>
      </c>
      <c r="G187" s="233"/>
      <c r="H187" s="236">
        <v>61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169</v>
      </c>
      <c r="AU187" s="242" t="s">
        <v>85</v>
      </c>
      <c r="AV187" s="15" t="s">
        <v>111</v>
      </c>
      <c r="AW187" s="15" t="s">
        <v>32</v>
      </c>
      <c r="AX187" s="15" t="s">
        <v>83</v>
      </c>
      <c r="AY187" s="242" t="s">
        <v>163</v>
      </c>
    </row>
    <row r="188" spans="1:65" s="2" customFormat="1" ht="37.9" customHeight="1">
      <c r="A188" s="35"/>
      <c r="B188" s="36"/>
      <c r="C188" s="193" t="s">
        <v>259</v>
      </c>
      <c r="D188" s="193" t="s">
        <v>165</v>
      </c>
      <c r="E188" s="194" t="s">
        <v>260</v>
      </c>
      <c r="F188" s="195" t="s">
        <v>261</v>
      </c>
      <c r="G188" s="196" t="s">
        <v>229</v>
      </c>
      <c r="H188" s="197">
        <v>51.43</v>
      </c>
      <c r="I188" s="198"/>
      <c r="J188" s="199">
        <f>ROUND(I188*H188,2)</f>
        <v>0</v>
      </c>
      <c r="K188" s="195" t="s">
        <v>212</v>
      </c>
      <c r="L188" s="40"/>
      <c r="M188" s="200" t="s">
        <v>1</v>
      </c>
      <c r="N188" s="201" t="s">
        <v>43</v>
      </c>
      <c r="O188" s="73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4" t="s">
        <v>111</v>
      </c>
      <c r="AT188" s="204" t="s">
        <v>165</v>
      </c>
      <c r="AU188" s="204" t="s">
        <v>85</v>
      </c>
      <c r="AY188" s="18" t="s">
        <v>163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8" t="s">
        <v>111</v>
      </c>
      <c r="BK188" s="205">
        <f>ROUND(I188*H188,2)</f>
        <v>0</v>
      </c>
      <c r="BL188" s="18" t="s">
        <v>111</v>
      </c>
      <c r="BM188" s="204" t="s">
        <v>262</v>
      </c>
    </row>
    <row r="189" spans="1:65" s="13" customFormat="1" ht="11.25">
      <c r="B189" s="206"/>
      <c r="C189" s="207"/>
      <c r="D189" s="208" t="s">
        <v>169</v>
      </c>
      <c r="E189" s="209" t="s">
        <v>1</v>
      </c>
      <c r="F189" s="210" t="s">
        <v>220</v>
      </c>
      <c r="G189" s="207"/>
      <c r="H189" s="209" t="s">
        <v>1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169</v>
      </c>
      <c r="AU189" s="216" t="s">
        <v>85</v>
      </c>
      <c r="AV189" s="13" t="s">
        <v>83</v>
      </c>
      <c r="AW189" s="13" t="s">
        <v>32</v>
      </c>
      <c r="AX189" s="13" t="s">
        <v>76</v>
      </c>
      <c r="AY189" s="216" t="s">
        <v>163</v>
      </c>
    </row>
    <row r="190" spans="1:65" s="13" customFormat="1" ht="11.25">
      <c r="B190" s="206"/>
      <c r="C190" s="207"/>
      <c r="D190" s="208" t="s">
        <v>169</v>
      </c>
      <c r="E190" s="209" t="s">
        <v>1</v>
      </c>
      <c r="F190" s="210" t="s">
        <v>263</v>
      </c>
      <c r="G190" s="207"/>
      <c r="H190" s="209" t="s">
        <v>1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169</v>
      </c>
      <c r="AU190" s="216" t="s">
        <v>85</v>
      </c>
      <c r="AV190" s="13" t="s">
        <v>83</v>
      </c>
      <c r="AW190" s="13" t="s">
        <v>32</v>
      </c>
      <c r="AX190" s="13" t="s">
        <v>76</v>
      </c>
      <c r="AY190" s="216" t="s">
        <v>163</v>
      </c>
    </row>
    <row r="191" spans="1:65" s="13" customFormat="1" ht="11.25">
      <c r="B191" s="206"/>
      <c r="C191" s="207"/>
      <c r="D191" s="208" t="s">
        <v>169</v>
      </c>
      <c r="E191" s="209" t="s">
        <v>1</v>
      </c>
      <c r="F191" s="210" t="s">
        <v>264</v>
      </c>
      <c r="G191" s="207"/>
      <c r="H191" s="209" t="s">
        <v>1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169</v>
      </c>
      <c r="AU191" s="216" t="s">
        <v>85</v>
      </c>
      <c r="AV191" s="13" t="s">
        <v>83</v>
      </c>
      <c r="AW191" s="13" t="s">
        <v>32</v>
      </c>
      <c r="AX191" s="13" t="s">
        <v>76</v>
      </c>
      <c r="AY191" s="216" t="s">
        <v>163</v>
      </c>
    </row>
    <row r="192" spans="1:65" s="14" customFormat="1" ht="11.25">
      <c r="B192" s="217"/>
      <c r="C192" s="218"/>
      <c r="D192" s="208" t="s">
        <v>169</v>
      </c>
      <c r="E192" s="219" t="s">
        <v>1</v>
      </c>
      <c r="F192" s="220" t="s">
        <v>1003</v>
      </c>
      <c r="G192" s="218"/>
      <c r="H192" s="221">
        <v>4.8</v>
      </c>
      <c r="I192" s="222"/>
      <c r="J192" s="218"/>
      <c r="K192" s="218"/>
      <c r="L192" s="223"/>
      <c r="M192" s="229"/>
      <c r="N192" s="230"/>
      <c r="O192" s="230"/>
      <c r="P192" s="230"/>
      <c r="Q192" s="230"/>
      <c r="R192" s="230"/>
      <c r="S192" s="230"/>
      <c r="T192" s="231"/>
      <c r="AT192" s="227" t="s">
        <v>169</v>
      </c>
      <c r="AU192" s="227" t="s">
        <v>85</v>
      </c>
      <c r="AV192" s="14" t="s">
        <v>85</v>
      </c>
      <c r="AW192" s="14" t="s">
        <v>32</v>
      </c>
      <c r="AX192" s="14" t="s">
        <v>76</v>
      </c>
      <c r="AY192" s="227" t="s">
        <v>163</v>
      </c>
    </row>
    <row r="193" spans="1:65" s="14" customFormat="1" ht="11.25">
      <c r="B193" s="217"/>
      <c r="C193" s="218"/>
      <c r="D193" s="208" t="s">
        <v>169</v>
      </c>
      <c r="E193" s="219" t="s">
        <v>1</v>
      </c>
      <c r="F193" s="220" t="s">
        <v>1004</v>
      </c>
      <c r="G193" s="218"/>
      <c r="H193" s="221">
        <v>2.4</v>
      </c>
      <c r="I193" s="222"/>
      <c r="J193" s="218"/>
      <c r="K193" s="218"/>
      <c r="L193" s="223"/>
      <c r="M193" s="229"/>
      <c r="N193" s="230"/>
      <c r="O193" s="230"/>
      <c r="P193" s="230"/>
      <c r="Q193" s="230"/>
      <c r="R193" s="230"/>
      <c r="S193" s="230"/>
      <c r="T193" s="231"/>
      <c r="AT193" s="227" t="s">
        <v>169</v>
      </c>
      <c r="AU193" s="227" t="s">
        <v>85</v>
      </c>
      <c r="AV193" s="14" t="s">
        <v>85</v>
      </c>
      <c r="AW193" s="14" t="s">
        <v>32</v>
      </c>
      <c r="AX193" s="14" t="s">
        <v>76</v>
      </c>
      <c r="AY193" s="227" t="s">
        <v>163</v>
      </c>
    </row>
    <row r="194" spans="1:65" s="16" customFormat="1" ht="11.25">
      <c r="B194" s="243"/>
      <c r="C194" s="244"/>
      <c r="D194" s="208" t="s">
        <v>169</v>
      </c>
      <c r="E194" s="245" t="s">
        <v>171</v>
      </c>
      <c r="F194" s="246" t="s">
        <v>267</v>
      </c>
      <c r="G194" s="244"/>
      <c r="H194" s="247">
        <v>7.2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169</v>
      </c>
      <c r="AU194" s="253" t="s">
        <v>85</v>
      </c>
      <c r="AV194" s="16" t="s">
        <v>97</v>
      </c>
      <c r="AW194" s="16" t="s">
        <v>32</v>
      </c>
      <c r="AX194" s="16" t="s">
        <v>76</v>
      </c>
      <c r="AY194" s="253" t="s">
        <v>163</v>
      </c>
    </row>
    <row r="195" spans="1:65" s="13" customFormat="1" ht="11.25">
      <c r="B195" s="206"/>
      <c r="C195" s="207"/>
      <c r="D195" s="208" t="s">
        <v>169</v>
      </c>
      <c r="E195" s="209" t="s">
        <v>1</v>
      </c>
      <c r="F195" s="210" t="s">
        <v>268</v>
      </c>
      <c r="G195" s="207"/>
      <c r="H195" s="209" t="s">
        <v>1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169</v>
      </c>
      <c r="AU195" s="216" t="s">
        <v>85</v>
      </c>
      <c r="AV195" s="13" t="s">
        <v>83</v>
      </c>
      <c r="AW195" s="13" t="s">
        <v>32</v>
      </c>
      <c r="AX195" s="13" t="s">
        <v>76</v>
      </c>
      <c r="AY195" s="216" t="s">
        <v>163</v>
      </c>
    </row>
    <row r="196" spans="1:65" s="14" customFormat="1" ht="11.25">
      <c r="B196" s="217"/>
      <c r="C196" s="218"/>
      <c r="D196" s="208" t="s">
        <v>169</v>
      </c>
      <c r="E196" s="219" t="s">
        <v>1</v>
      </c>
      <c r="F196" s="220" t="s">
        <v>1005</v>
      </c>
      <c r="G196" s="218"/>
      <c r="H196" s="221">
        <v>16</v>
      </c>
      <c r="I196" s="222"/>
      <c r="J196" s="218"/>
      <c r="K196" s="218"/>
      <c r="L196" s="223"/>
      <c r="M196" s="229"/>
      <c r="N196" s="230"/>
      <c r="O196" s="230"/>
      <c r="P196" s="230"/>
      <c r="Q196" s="230"/>
      <c r="R196" s="230"/>
      <c r="S196" s="230"/>
      <c r="T196" s="231"/>
      <c r="AT196" s="227" t="s">
        <v>169</v>
      </c>
      <c r="AU196" s="227" t="s">
        <v>85</v>
      </c>
      <c r="AV196" s="14" t="s">
        <v>85</v>
      </c>
      <c r="AW196" s="14" t="s">
        <v>32</v>
      </c>
      <c r="AX196" s="14" t="s">
        <v>76</v>
      </c>
      <c r="AY196" s="227" t="s">
        <v>163</v>
      </c>
    </row>
    <row r="197" spans="1:65" s="14" customFormat="1" ht="11.25">
      <c r="B197" s="217"/>
      <c r="C197" s="218"/>
      <c r="D197" s="208" t="s">
        <v>169</v>
      </c>
      <c r="E197" s="219" t="s">
        <v>1</v>
      </c>
      <c r="F197" s="220" t="s">
        <v>1006</v>
      </c>
      <c r="G197" s="218"/>
      <c r="H197" s="221">
        <v>7.2</v>
      </c>
      <c r="I197" s="222"/>
      <c r="J197" s="218"/>
      <c r="K197" s="218"/>
      <c r="L197" s="223"/>
      <c r="M197" s="229"/>
      <c r="N197" s="230"/>
      <c r="O197" s="230"/>
      <c r="P197" s="230"/>
      <c r="Q197" s="230"/>
      <c r="R197" s="230"/>
      <c r="S197" s="230"/>
      <c r="T197" s="231"/>
      <c r="AT197" s="227" t="s">
        <v>169</v>
      </c>
      <c r="AU197" s="227" t="s">
        <v>85</v>
      </c>
      <c r="AV197" s="14" t="s">
        <v>85</v>
      </c>
      <c r="AW197" s="14" t="s">
        <v>32</v>
      </c>
      <c r="AX197" s="14" t="s">
        <v>76</v>
      </c>
      <c r="AY197" s="227" t="s">
        <v>163</v>
      </c>
    </row>
    <row r="198" spans="1:65" s="16" customFormat="1" ht="11.25">
      <c r="B198" s="243"/>
      <c r="C198" s="244"/>
      <c r="D198" s="208" t="s">
        <v>169</v>
      </c>
      <c r="E198" s="245" t="s">
        <v>173</v>
      </c>
      <c r="F198" s="246" t="s">
        <v>267</v>
      </c>
      <c r="G198" s="244"/>
      <c r="H198" s="247">
        <v>23.2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169</v>
      </c>
      <c r="AU198" s="253" t="s">
        <v>85</v>
      </c>
      <c r="AV198" s="16" t="s">
        <v>97</v>
      </c>
      <c r="AW198" s="16" t="s">
        <v>32</v>
      </c>
      <c r="AX198" s="16" t="s">
        <v>76</v>
      </c>
      <c r="AY198" s="253" t="s">
        <v>163</v>
      </c>
    </row>
    <row r="199" spans="1:65" s="13" customFormat="1" ht="11.25">
      <c r="B199" s="206"/>
      <c r="C199" s="207"/>
      <c r="D199" s="208" t="s">
        <v>169</v>
      </c>
      <c r="E199" s="209" t="s">
        <v>1</v>
      </c>
      <c r="F199" s="210" t="s">
        <v>635</v>
      </c>
      <c r="G199" s="207"/>
      <c r="H199" s="209" t="s">
        <v>1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169</v>
      </c>
      <c r="AU199" s="216" t="s">
        <v>85</v>
      </c>
      <c r="AV199" s="13" t="s">
        <v>83</v>
      </c>
      <c r="AW199" s="13" t="s">
        <v>32</v>
      </c>
      <c r="AX199" s="13" t="s">
        <v>76</v>
      </c>
      <c r="AY199" s="216" t="s">
        <v>163</v>
      </c>
    </row>
    <row r="200" spans="1:65" s="14" customFormat="1" ht="11.25">
      <c r="B200" s="217"/>
      <c r="C200" s="218"/>
      <c r="D200" s="208" t="s">
        <v>169</v>
      </c>
      <c r="E200" s="219" t="s">
        <v>1</v>
      </c>
      <c r="F200" s="220" t="s">
        <v>1007</v>
      </c>
      <c r="G200" s="218"/>
      <c r="H200" s="221">
        <v>0.71099999999999997</v>
      </c>
      <c r="I200" s="222"/>
      <c r="J200" s="218"/>
      <c r="K200" s="218"/>
      <c r="L200" s="223"/>
      <c r="M200" s="229"/>
      <c r="N200" s="230"/>
      <c r="O200" s="230"/>
      <c r="P200" s="230"/>
      <c r="Q200" s="230"/>
      <c r="R200" s="230"/>
      <c r="S200" s="230"/>
      <c r="T200" s="231"/>
      <c r="AT200" s="227" t="s">
        <v>169</v>
      </c>
      <c r="AU200" s="227" t="s">
        <v>85</v>
      </c>
      <c r="AV200" s="14" t="s">
        <v>85</v>
      </c>
      <c r="AW200" s="14" t="s">
        <v>32</v>
      </c>
      <c r="AX200" s="14" t="s">
        <v>76</v>
      </c>
      <c r="AY200" s="227" t="s">
        <v>163</v>
      </c>
    </row>
    <row r="201" spans="1:65" s="14" customFormat="1" ht="11.25">
      <c r="B201" s="217"/>
      <c r="C201" s="218"/>
      <c r="D201" s="208" t="s">
        <v>169</v>
      </c>
      <c r="E201" s="219" t="s">
        <v>568</v>
      </c>
      <c r="F201" s="220" t="s">
        <v>1008</v>
      </c>
      <c r="G201" s="218"/>
      <c r="H201" s="221">
        <v>5.7000000000000002E-2</v>
      </c>
      <c r="I201" s="222"/>
      <c r="J201" s="218"/>
      <c r="K201" s="218"/>
      <c r="L201" s="223"/>
      <c r="M201" s="229"/>
      <c r="N201" s="230"/>
      <c r="O201" s="230"/>
      <c r="P201" s="230"/>
      <c r="Q201" s="230"/>
      <c r="R201" s="230"/>
      <c r="S201" s="230"/>
      <c r="T201" s="231"/>
      <c r="AT201" s="227" t="s">
        <v>169</v>
      </c>
      <c r="AU201" s="227" t="s">
        <v>85</v>
      </c>
      <c r="AV201" s="14" t="s">
        <v>85</v>
      </c>
      <c r="AW201" s="14" t="s">
        <v>32</v>
      </c>
      <c r="AX201" s="14" t="s">
        <v>76</v>
      </c>
      <c r="AY201" s="227" t="s">
        <v>163</v>
      </c>
    </row>
    <row r="202" spans="1:65" s="16" customFormat="1" ht="11.25">
      <c r="B202" s="243"/>
      <c r="C202" s="244"/>
      <c r="D202" s="208" t="s">
        <v>169</v>
      </c>
      <c r="E202" s="245" t="s">
        <v>1</v>
      </c>
      <c r="F202" s="246" t="s">
        <v>267</v>
      </c>
      <c r="G202" s="244"/>
      <c r="H202" s="247">
        <v>0.76800000000000002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169</v>
      </c>
      <c r="AU202" s="253" t="s">
        <v>85</v>
      </c>
      <c r="AV202" s="16" t="s">
        <v>97</v>
      </c>
      <c r="AW202" s="16" t="s">
        <v>32</v>
      </c>
      <c r="AX202" s="16" t="s">
        <v>76</v>
      </c>
      <c r="AY202" s="253" t="s">
        <v>163</v>
      </c>
    </row>
    <row r="203" spans="1:65" s="15" customFormat="1" ht="11.25">
      <c r="B203" s="232"/>
      <c r="C203" s="233"/>
      <c r="D203" s="208" t="s">
        <v>169</v>
      </c>
      <c r="E203" s="234" t="s">
        <v>195</v>
      </c>
      <c r="F203" s="235" t="s">
        <v>196</v>
      </c>
      <c r="G203" s="233"/>
      <c r="H203" s="236">
        <v>31.167999999999999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169</v>
      </c>
      <c r="AU203" s="242" t="s">
        <v>85</v>
      </c>
      <c r="AV203" s="15" t="s">
        <v>111</v>
      </c>
      <c r="AW203" s="15" t="s">
        <v>32</v>
      </c>
      <c r="AX203" s="15" t="s">
        <v>76</v>
      </c>
      <c r="AY203" s="242" t="s">
        <v>163</v>
      </c>
    </row>
    <row r="204" spans="1:65" s="14" customFormat="1" ht="11.25">
      <c r="B204" s="217"/>
      <c r="C204" s="218"/>
      <c r="D204" s="208" t="s">
        <v>169</v>
      </c>
      <c r="E204" s="219" t="s">
        <v>676</v>
      </c>
      <c r="F204" s="220" t="s">
        <v>1009</v>
      </c>
      <c r="G204" s="218"/>
      <c r="H204" s="221">
        <v>6.1</v>
      </c>
      <c r="I204" s="222"/>
      <c r="J204" s="218"/>
      <c r="K204" s="218"/>
      <c r="L204" s="223"/>
      <c r="M204" s="229"/>
      <c r="N204" s="230"/>
      <c r="O204" s="230"/>
      <c r="P204" s="230"/>
      <c r="Q204" s="230"/>
      <c r="R204" s="230"/>
      <c r="S204" s="230"/>
      <c r="T204" s="231"/>
      <c r="AT204" s="227" t="s">
        <v>169</v>
      </c>
      <c r="AU204" s="227" t="s">
        <v>85</v>
      </c>
      <c r="AV204" s="14" t="s">
        <v>85</v>
      </c>
      <c r="AW204" s="14" t="s">
        <v>32</v>
      </c>
      <c r="AX204" s="14" t="s">
        <v>76</v>
      </c>
      <c r="AY204" s="227" t="s">
        <v>163</v>
      </c>
    </row>
    <row r="205" spans="1:65" s="14" customFormat="1" ht="11.25">
      <c r="B205" s="217"/>
      <c r="C205" s="218"/>
      <c r="D205" s="208" t="s">
        <v>169</v>
      </c>
      <c r="E205" s="219" t="s">
        <v>189</v>
      </c>
      <c r="F205" s="220" t="s">
        <v>1010</v>
      </c>
      <c r="G205" s="218"/>
      <c r="H205" s="221">
        <v>26.361999999999998</v>
      </c>
      <c r="I205" s="222"/>
      <c r="J205" s="218"/>
      <c r="K205" s="218"/>
      <c r="L205" s="223"/>
      <c r="M205" s="229"/>
      <c r="N205" s="230"/>
      <c r="O205" s="230"/>
      <c r="P205" s="230"/>
      <c r="Q205" s="230"/>
      <c r="R205" s="230"/>
      <c r="S205" s="230"/>
      <c r="T205" s="231"/>
      <c r="AT205" s="227" t="s">
        <v>169</v>
      </c>
      <c r="AU205" s="227" t="s">
        <v>85</v>
      </c>
      <c r="AV205" s="14" t="s">
        <v>85</v>
      </c>
      <c r="AW205" s="14" t="s">
        <v>32</v>
      </c>
      <c r="AX205" s="14" t="s">
        <v>76</v>
      </c>
      <c r="AY205" s="227" t="s">
        <v>163</v>
      </c>
    </row>
    <row r="206" spans="1:65" s="14" customFormat="1" ht="11.25">
      <c r="B206" s="217"/>
      <c r="C206" s="218"/>
      <c r="D206" s="208" t="s">
        <v>169</v>
      </c>
      <c r="E206" s="219" t="s">
        <v>192</v>
      </c>
      <c r="F206" s="220" t="s">
        <v>199</v>
      </c>
      <c r="G206" s="218"/>
      <c r="H206" s="221">
        <v>51.43</v>
      </c>
      <c r="I206" s="222"/>
      <c r="J206" s="218"/>
      <c r="K206" s="218"/>
      <c r="L206" s="223"/>
      <c r="M206" s="229"/>
      <c r="N206" s="230"/>
      <c r="O206" s="230"/>
      <c r="P206" s="230"/>
      <c r="Q206" s="230"/>
      <c r="R206" s="230"/>
      <c r="S206" s="230"/>
      <c r="T206" s="231"/>
      <c r="AT206" s="227" t="s">
        <v>169</v>
      </c>
      <c r="AU206" s="227" t="s">
        <v>85</v>
      </c>
      <c r="AV206" s="14" t="s">
        <v>85</v>
      </c>
      <c r="AW206" s="14" t="s">
        <v>32</v>
      </c>
      <c r="AX206" s="14" t="s">
        <v>76</v>
      </c>
      <c r="AY206" s="227" t="s">
        <v>163</v>
      </c>
    </row>
    <row r="207" spans="1:65" s="14" customFormat="1" ht="22.5">
      <c r="B207" s="217"/>
      <c r="C207" s="218"/>
      <c r="D207" s="208" t="s">
        <v>169</v>
      </c>
      <c r="E207" s="219" t="s">
        <v>1</v>
      </c>
      <c r="F207" s="220" t="s">
        <v>275</v>
      </c>
      <c r="G207" s="218"/>
      <c r="H207" s="221">
        <v>51.43</v>
      </c>
      <c r="I207" s="222"/>
      <c r="J207" s="218"/>
      <c r="K207" s="218"/>
      <c r="L207" s="223"/>
      <c r="M207" s="229"/>
      <c r="N207" s="230"/>
      <c r="O207" s="230"/>
      <c r="P207" s="230"/>
      <c r="Q207" s="230"/>
      <c r="R207" s="230"/>
      <c r="S207" s="230"/>
      <c r="T207" s="231"/>
      <c r="AT207" s="227" t="s">
        <v>169</v>
      </c>
      <c r="AU207" s="227" t="s">
        <v>85</v>
      </c>
      <c r="AV207" s="14" t="s">
        <v>85</v>
      </c>
      <c r="AW207" s="14" t="s">
        <v>32</v>
      </c>
      <c r="AX207" s="14" t="s">
        <v>83</v>
      </c>
      <c r="AY207" s="227" t="s">
        <v>163</v>
      </c>
    </row>
    <row r="208" spans="1:65" s="2" customFormat="1" ht="37.9" customHeight="1">
      <c r="A208" s="35"/>
      <c r="B208" s="36"/>
      <c r="C208" s="193" t="s">
        <v>276</v>
      </c>
      <c r="D208" s="193" t="s">
        <v>165</v>
      </c>
      <c r="E208" s="194" t="s">
        <v>277</v>
      </c>
      <c r="F208" s="195" t="s">
        <v>278</v>
      </c>
      <c r="G208" s="196" t="s">
        <v>229</v>
      </c>
      <c r="H208" s="197">
        <v>39.229999999999997</v>
      </c>
      <c r="I208" s="198"/>
      <c r="J208" s="199">
        <f>ROUND(I208*H208,2)</f>
        <v>0</v>
      </c>
      <c r="K208" s="195" t="s">
        <v>212</v>
      </c>
      <c r="L208" s="40"/>
      <c r="M208" s="200" t="s">
        <v>1</v>
      </c>
      <c r="N208" s="201" t="s">
        <v>43</v>
      </c>
      <c r="O208" s="73"/>
      <c r="P208" s="202">
        <f>O208*H208</f>
        <v>0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4" t="s">
        <v>111</v>
      </c>
      <c r="AT208" s="204" t="s">
        <v>165</v>
      </c>
      <c r="AU208" s="204" t="s">
        <v>85</v>
      </c>
      <c r="AY208" s="18" t="s">
        <v>163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8" t="s">
        <v>111</v>
      </c>
      <c r="BK208" s="205">
        <f>ROUND(I208*H208,2)</f>
        <v>0</v>
      </c>
      <c r="BL208" s="18" t="s">
        <v>111</v>
      </c>
      <c r="BM208" s="204" t="s">
        <v>1011</v>
      </c>
    </row>
    <row r="209" spans="1:65" s="14" customFormat="1" ht="11.25">
      <c r="B209" s="217"/>
      <c r="C209" s="218"/>
      <c r="D209" s="208" t="s">
        <v>169</v>
      </c>
      <c r="E209" s="219" t="s">
        <v>1</v>
      </c>
      <c r="F209" s="220" t="s">
        <v>1012</v>
      </c>
      <c r="G209" s="218"/>
      <c r="H209" s="221">
        <v>39.229999999999997</v>
      </c>
      <c r="I209" s="222"/>
      <c r="J209" s="218"/>
      <c r="K209" s="218"/>
      <c r="L209" s="223"/>
      <c r="M209" s="229"/>
      <c r="N209" s="230"/>
      <c r="O209" s="230"/>
      <c r="P209" s="230"/>
      <c r="Q209" s="230"/>
      <c r="R209" s="230"/>
      <c r="S209" s="230"/>
      <c r="T209" s="231"/>
      <c r="AT209" s="227" t="s">
        <v>169</v>
      </c>
      <c r="AU209" s="227" t="s">
        <v>85</v>
      </c>
      <c r="AV209" s="14" t="s">
        <v>85</v>
      </c>
      <c r="AW209" s="14" t="s">
        <v>32</v>
      </c>
      <c r="AX209" s="14" t="s">
        <v>83</v>
      </c>
      <c r="AY209" s="227" t="s">
        <v>163</v>
      </c>
    </row>
    <row r="210" spans="1:65" s="2" customFormat="1" ht="24.2" customHeight="1">
      <c r="A210" s="35"/>
      <c r="B210" s="36"/>
      <c r="C210" s="193" t="s">
        <v>281</v>
      </c>
      <c r="D210" s="193" t="s">
        <v>165</v>
      </c>
      <c r="E210" s="194" t="s">
        <v>282</v>
      </c>
      <c r="F210" s="195" t="s">
        <v>283</v>
      </c>
      <c r="G210" s="196" t="s">
        <v>229</v>
      </c>
      <c r="H210" s="197">
        <v>90.66</v>
      </c>
      <c r="I210" s="198"/>
      <c r="J210" s="199">
        <f>ROUND(I210*H210,2)</f>
        <v>0</v>
      </c>
      <c r="K210" s="195" t="s">
        <v>212</v>
      </c>
      <c r="L210" s="40"/>
      <c r="M210" s="200" t="s">
        <v>1</v>
      </c>
      <c r="N210" s="201" t="s">
        <v>43</v>
      </c>
      <c r="O210" s="73"/>
      <c r="P210" s="202">
        <f>O210*H210</f>
        <v>0</v>
      </c>
      <c r="Q210" s="202">
        <v>0</v>
      </c>
      <c r="R210" s="202">
        <f>Q210*H210</f>
        <v>0</v>
      </c>
      <c r="S210" s="202">
        <v>0</v>
      </c>
      <c r="T210" s="20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4" t="s">
        <v>111</v>
      </c>
      <c r="AT210" s="204" t="s">
        <v>165</v>
      </c>
      <c r="AU210" s="204" t="s">
        <v>85</v>
      </c>
      <c r="AY210" s="18" t="s">
        <v>163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8" t="s">
        <v>111</v>
      </c>
      <c r="BK210" s="205">
        <f>ROUND(I210*H210,2)</f>
        <v>0</v>
      </c>
      <c r="BL210" s="18" t="s">
        <v>111</v>
      </c>
      <c r="BM210" s="204" t="s">
        <v>1013</v>
      </c>
    </row>
    <row r="211" spans="1:65" s="14" customFormat="1" ht="11.25">
      <c r="B211" s="217"/>
      <c r="C211" s="218"/>
      <c r="D211" s="208" t="s">
        <v>169</v>
      </c>
      <c r="E211" s="219" t="s">
        <v>1</v>
      </c>
      <c r="F211" s="220" t="s">
        <v>285</v>
      </c>
      <c r="G211" s="218"/>
      <c r="H211" s="221">
        <v>51.43</v>
      </c>
      <c r="I211" s="222"/>
      <c r="J211" s="218"/>
      <c r="K211" s="218"/>
      <c r="L211" s="223"/>
      <c r="M211" s="229"/>
      <c r="N211" s="230"/>
      <c r="O211" s="230"/>
      <c r="P211" s="230"/>
      <c r="Q211" s="230"/>
      <c r="R211" s="230"/>
      <c r="S211" s="230"/>
      <c r="T211" s="231"/>
      <c r="AT211" s="227" t="s">
        <v>169</v>
      </c>
      <c r="AU211" s="227" t="s">
        <v>85</v>
      </c>
      <c r="AV211" s="14" t="s">
        <v>85</v>
      </c>
      <c r="AW211" s="14" t="s">
        <v>32</v>
      </c>
      <c r="AX211" s="14" t="s">
        <v>76</v>
      </c>
      <c r="AY211" s="227" t="s">
        <v>163</v>
      </c>
    </row>
    <row r="212" spans="1:65" s="14" customFormat="1" ht="11.25">
      <c r="B212" s="217"/>
      <c r="C212" s="218"/>
      <c r="D212" s="208" t="s">
        <v>169</v>
      </c>
      <c r="E212" s="219" t="s">
        <v>1</v>
      </c>
      <c r="F212" s="220" t="s">
        <v>1014</v>
      </c>
      <c r="G212" s="218"/>
      <c r="H212" s="221">
        <v>39.229999999999997</v>
      </c>
      <c r="I212" s="222"/>
      <c r="J212" s="218"/>
      <c r="K212" s="218"/>
      <c r="L212" s="223"/>
      <c r="M212" s="229"/>
      <c r="N212" s="230"/>
      <c r="O212" s="230"/>
      <c r="P212" s="230"/>
      <c r="Q212" s="230"/>
      <c r="R212" s="230"/>
      <c r="S212" s="230"/>
      <c r="T212" s="231"/>
      <c r="AT212" s="227" t="s">
        <v>169</v>
      </c>
      <c r="AU212" s="227" t="s">
        <v>85</v>
      </c>
      <c r="AV212" s="14" t="s">
        <v>85</v>
      </c>
      <c r="AW212" s="14" t="s">
        <v>32</v>
      </c>
      <c r="AX212" s="14" t="s">
        <v>76</v>
      </c>
      <c r="AY212" s="227" t="s">
        <v>163</v>
      </c>
    </row>
    <row r="213" spans="1:65" s="15" customFormat="1" ht="11.25">
      <c r="B213" s="232"/>
      <c r="C213" s="233"/>
      <c r="D213" s="208" t="s">
        <v>169</v>
      </c>
      <c r="E213" s="234" t="s">
        <v>1</v>
      </c>
      <c r="F213" s="235" t="s">
        <v>196</v>
      </c>
      <c r="G213" s="233"/>
      <c r="H213" s="236">
        <v>90.66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169</v>
      </c>
      <c r="AU213" s="242" t="s">
        <v>85</v>
      </c>
      <c r="AV213" s="15" t="s">
        <v>111</v>
      </c>
      <c r="AW213" s="15" t="s">
        <v>32</v>
      </c>
      <c r="AX213" s="15" t="s">
        <v>83</v>
      </c>
      <c r="AY213" s="242" t="s">
        <v>163</v>
      </c>
    </row>
    <row r="214" spans="1:65" s="2" customFormat="1" ht="24.2" customHeight="1">
      <c r="A214" s="35"/>
      <c r="B214" s="36"/>
      <c r="C214" s="193" t="s">
        <v>287</v>
      </c>
      <c r="D214" s="193" t="s">
        <v>165</v>
      </c>
      <c r="E214" s="194" t="s">
        <v>761</v>
      </c>
      <c r="F214" s="195" t="s">
        <v>762</v>
      </c>
      <c r="G214" s="196" t="s">
        <v>211</v>
      </c>
      <c r="H214" s="197">
        <v>6.1</v>
      </c>
      <c r="I214" s="198"/>
      <c r="J214" s="199">
        <f>ROUND(I214*H214,2)</f>
        <v>0</v>
      </c>
      <c r="K214" s="195" t="s">
        <v>212</v>
      </c>
      <c r="L214" s="40"/>
      <c r="M214" s="200" t="s">
        <v>1</v>
      </c>
      <c r="N214" s="201" t="s">
        <v>43</v>
      </c>
      <c r="O214" s="73"/>
      <c r="P214" s="202">
        <f>O214*H214</f>
        <v>0</v>
      </c>
      <c r="Q214" s="202">
        <v>0</v>
      </c>
      <c r="R214" s="202">
        <f>Q214*H214</f>
        <v>0</v>
      </c>
      <c r="S214" s="202">
        <v>0</v>
      </c>
      <c r="T214" s="20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4" t="s">
        <v>111</v>
      </c>
      <c r="AT214" s="204" t="s">
        <v>165</v>
      </c>
      <c r="AU214" s="204" t="s">
        <v>85</v>
      </c>
      <c r="AY214" s="18" t="s">
        <v>163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8" t="s">
        <v>111</v>
      </c>
      <c r="BK214" s="205">
        <f>ROUND(I214*H214,2)</f>
        <v>0</v>
      </c>
      <c r="BL214" s="18" t="s">
        <v>111</v>
      </c>
      <c r="BM214" s="204" t="s">
        <v>1015</v>
      </c>
    </row>
    <row r="215" spans="1:65" s="13" customFormat="1" ht="11.25">
      <c r="B215" s="206"/>
      <c r="C215" s="207"/>
      <c r="D215" s="208" t="s">
        <v>169</v>
      </c>
      <c r="E215" s="209" t="s">
        <v>1</v>
      </c>
      <c r="F215" s="210" t="s">
        <v>214</v>
      </c>
      <c r="G215" s="207"/>
      <c r="H215" s="209" t="s">
        <v>1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169</v>
      </c>
      <c r="AU215" s="216" t="s">
        <v>85</v>
      </c>
      <c r="AV215" s="13" t="s">
        <v>83</v>
      </c>
      <c r="AW215" s="13" t="s">
        <v>32</v>
      </c>
      <c r="AX215" s="13" t="s">
        <v>76</v>
      </c>
      <c r="AY215" s="216" t="s">
        <v>163</v>
      </c>
    </row>
    <row r="216" spans="1:65" s="14" customFormat="1" ht="11.25">
      <c r="B216" s="217"/>
      <c r="C216" s="218"/>
      <c r="D216" s="208" t="s">
        <v>169</v>
      </c>
      <c r="E216" s="219" t="s">
        <v>1</v>
      </c>
      <c r="F216" s="220" t="s">
        <v>1016</v>
      </c>
      <c r="G216" s="218"/>
      <c r="H216" s="221">
        <v>6.1</v>
      </c>
      <c r="I216" s="222"/>
      <c r="J216" s="218"/>
      <c r="K216" s="218"/>
      <c r="L216" s="223"/>
      <c r="M216" s="229"/>
      <c r="N216" s="230"/>
      <c r="O216" s="230"/>
      <c r="P216" s="230"/>
      <c r="Q216" s="230"/>
      <c r="R216" s="230"/>
      <c r="S216" s="230"/>
      <c r="T216" s="231"/>
      <c r="AT216" s="227" t="s">
        <v>169</v>
      </c>
      <c r="AU216" s="227" t="s">
        <v>85</v>
      </c>
      <c r="AV216" s="14" t="s">
        <v>85</v>
      </c>
      <c r="AW216" s="14" t="s">
        <v>32</v>
      </c>
      <c r="AX216" s="14" t="s">
        <v>83</v>
      </c>
      <c r="AY216" s="227" t="s">
        <v>163</v>
      </c>
    </row>
    <row r="217" spans="1:65" s="2" customFormat="1" ht="16.5" customHeight="1">
      <c r="A217" s="35"/>
      <c r="B217" s="36"/>
      <c r="C217" s="193" t="s">
        <v>293</v>
      </c>
      <c r="D217" s="193" t="s">
        <v>165</v>
      </c>
      <c r="E217" s="194" t="s">
        <v>288</v>
      </c>
      <c r="F217" s="195" t="s">
        <v>289</v>
      </c>
      <c r="G217" s="196" t="s">
        <v>229</v>
      </c>
      <c r="H217" s="197">
        <v>90.66</v>
      </c>
      <c r="I217" s="198"/>
      <c r="J217" s="199">
        <f>ROUND(I217*H217,2)</f>
        <v>0</v>
      </c>
      <c r="K217" s="195" t="s">
        <v>212</v>
      </c>
      <c r="L217" s="40"/>
      <c r="M217" s="200" t="s">
        <v>1</v>
      </c>
      <c r="N217" s="201" t="s">
        <v>43</v>
      </c>
      <c r="O217" s="73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4" t="s">
        <v>111</v>
      </c>
      <c r="AT217" s="204" t="s">
        <v>165</v>
      </c>
      <c r="AU217" s="204" t="s">
        <v>85</v>
      </c>
      <c r="AY217" s="18" t="s">
        <v>163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8" t="s">
        <v>111</v>
      </c>
      <c r="BK217" s="205">
        <f>ROUND(I217*H217,2)</f>
        <v>0</v>
      </c>
      <c r="BL217" s="18" t="s">
        <v>111</v>
      </c>
      <c r="BM217" s="204" t="s">
        <v>1017</v>
      </c>
    </row>
    <row r="218" spans="1:65" s="14" customFormat="1" ht="11.25">
      <c r="B218" s="217"/>
      <c r="C218" s="218"/>
      <c r="D218" s="208" t="s">
        <v>169</v>
      </c>
      <c r="E218" s="219" t="s">
        <v>1</v>
      </c>
      <c r="F218" s="220" t="s">
        <v>291</v>
      </c>
      <c r="G218" s="218"/>
      <c r="H218" s="221">
        <v>51.43</v>
      </c>
      <c r="I218" s="222"/>
      <c r="J218" s="218"/>
      <c r="K218" s="218"/>
      <c r="L218" s="223"/>
      <c r="M218" s="229"/>
      <c r="N218" s="230"/>
      <c r="O218" s="230"/>
      <c r="P218" s="230"/>
      <c r="Q218" s="230"/>
      <c r="R218" s="230"/>
      <c r="S218" s="230"/>
      <c r="T218" s="231"/>
      <c r="AT218" s="227" t="s">
        <v>169</v>
      </c>
      <c r="AU218" s="227" t="s">
        <v>85</v>
      </c>
      <c r="AV218" s="14" t="s">
        <v>85</v>
      </c>
      <c r="AW218" s="14" t="s">
        <v>32</v>
      </c>
      <c r="AX218" s="14" t="s">
        <v>76</v>
      </c>
      <c r="AY218" s="227" t="s">
        <v>163</v>
      </c>
    </row>
    <row r="219" spans="1:65" s="14" customFormat="1" ht="22.5">
      <c r="B219" s="217"/>
      <c r="C219" s="218"/>
      <c r="D219" s="208" t="s">
        <v>169</v>
      </c>
      <c r="E219" s="219" t="s">
        <v>1</v>
      </c>
      <c r="F219" s="220" t="s">
        <v>1018</v>
      </c>
      <c r="G219" s="218"/>
      <c r="H219" s="221">
        <v>39.229999999999997</v>
      </c>
      <c r="I219" s="222"/>
      <c r="J219" s="218"/>
      <c r="K219" s="218"/>
      <c r="L219" s="223"/>
      <c r="M219" s="229"/>
      <c r="N219" s="230"/>
      <c r="O219" s="230"/>
      <c r="P219" s="230"/>
      <c r="Q219" s="230"/>
      <c r="R219" s="230"/>
      <c r="S219" s="230"/>
      <c r="T219" s="231"/>
      <c r="AT219" s="227" t="s">
        <v>169</v>
      </c>
      <c r="AU219" s="227" t="s">
        <v>85</v>
      </c>
      <c r="AV219" s="14" t="s">
        <v>85</v>
      </c>
      <c r="AW219" s="14" t="s">
        <v>32</v>
      </c>
      <c r="AX219" s="14" t="s">
        <v>76</v>
      </c>
      <c r="AY219" s="227" t="s">
        <v>163</v>
      </c>
    </row>
    <row r="220" spans="1:65" s="15" customFormat="1" ht="11.25">
      <c r="B220" s="232"/>
      <c r="C220" s="233"/>
      <c r="D220" s="208" t="s">
        <v>169</v>
      </c>
      <c r="E220" s="234" t="s">
        <v>1</v>
      </c>
      <c r="F220" s="235" t="s">
        <v>196</v>
      </c>
      <c r="G220" s="233"/>
      <c r="H220" s="236">
        <v>90.66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169</v>
      </c>
      <c r="AU220" s="242" t="s">
        <v>85</v>
      </c>
      <c r="AV220" s="15" t="s">
        <v>111</v>
      </c>
      <c r="AW220" s="15" t="s">
        <v>32</v>
      </c>
      <c r="AX220" s="15" t="s">
        <v>83</v>
      </c>
      <c r="AY220" s="242" t="s">
        <v>163</v>
      </c>
    </row>
    <row r="221" spans="1:65" s="2" customFormat="1" ht="33" customHeight="1">
      <c r="A221" s="35"/>
      <c r="B221" s="36"/>
      <c r="C221" s="193" t="s">
        <v>299</v>
      </c>
      <c r="D221" s="193" t="s">
        <v>165</v>
      </c>
      <c r="E221" s="194" t="s">
        <v>294</v>
      </c>
      <c r="F221" s="195" t="s">
        <v>295</v>
      </c>
      <c r="G221" s="196" t="s">
        <v>296</v>
      </c>
      <c r="H221" s="197">
        <v>92.573999999999998</v>
      </c>
      <c r="I221" s="198"/>
      <c r="J221" s="199">
        <f>ROUND(I221*H221,2)</f>
        <v>0</v>
      </c>
      <c r="K221" s="195" t="s">
        <v>212</v>
      </c>
      <c r="L221" s="40"/>
      <c r="M221" s="200" t="s">
        <v>1</v>
      </c>
      <c r="N221" s="201" t="s">
        <v>43</v>
      </c>
      <c r="O221" s="73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4" t="s">
        <v>111</v>
      </c>
      <c r="AT221" s="204" t="s">
        <v>165</v>
      </c>
      <c r="AU221" s="204" t="s">
        <v>85</v>
      </c>
      <c r="AY221" s="18" t="s">
        <v>163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8" t="s">
        <v>111</v>
      </c>
      <c r="BK221" s="205">
        <f>ROUND(I221*H221,2)</f>
        <v>0</v>
      </c>
      <c r="BL221" s="18" t="s">
        <v>111</v>
      </c>
      <c r="BM221" s="204" t="s">
        <v>297</v>
      </c>
    </row>
    <row r="222" spans="1:65" s="14" customFormat="1" ht="11.25">
      <c r="B222" s="217"/>
      <c r="C222" s="218"/>
      <c r="D222" s="208" t="s">
        <v>169</v>
      </c>
      <c r="E222" s="219" t="s">
        <v>1</v>
      </c>
      <c r="F222" s="220" t="s">
        <v>298</v>
      </c>
      <c r="G222" s="218"/>
      <c r="H222" s="221">
        <v>92.573999999999998</v>
      </c>
      <c r="I222" s="222"/>
      <c r="J222" s="218"/>
      <c r="K222" s="218"/>
      <c r="L222" s="223"/>
      <c r="M222" s="229"/>
      <c r="N222" s="230"/>
      <c r="O222" s="230"/>
      <c r="P222" s="230"/>
      <c r="Q222" s="230"/>
      <c r="R222" s="230"/>
      <c r="S222" s="230"/>
      <c r="T222" s="231"/>
      <c r="AT222" s="227" t="s">
        <v>169</v>
      </c>
      <c r="AU222" s="227" t="s">
        <v>85</v>
      </c>
      <c r="AV222" s="14" t="s">
        <v>85</v>
      </c>
      <c r="AW222" s="14" t="s">
        <v>32</v>
      </c>
      <c r="AX222" s="14" t="s">
        <v>83</v>
      </c>
      <c r="AY222" s="227" t="s">
        <v>163</v>
      </c>
    </row>
    <row r="223" spans="1:65" s="2" customFormat="1" ht="24.2" customHeight="1">
      <c r="A223" s="35"/>
      <c r="B223" s="36"/>
      <c r="C223" s="193" t="s">
        <v>8</v>
      </c>
      <c r="D223" s="193" t="s">
        <v>165</v>
      </c>
      <c r="E223" s="194" t="s">
        <v>300</v>
      </c>
      <c r="F223" s="195" t="s">
        <v>301</v>
      </c>
      <c r="G223" s="196" t="s">
        <v>229</v>
      </c>
      <c r="H223" s="197">
        <v>20.262</v>
      </c>
      <c r="I223" s="198"/>
      <c r="J223" s="199">
        <f>ROUND(I223*H223,2)</f>
        <v>0</v>
      </c>
      <c r="K223" s="195" t="s">
        <v>212</v>
      </c>
      <c r="L223" s="40"/>
      <c r="M223" s="200" t="s">
        <v>1</v>
      </c>
      <c r="N223" s="201" t="s">
        <v>43</v>
      </c>
      <c r="O223" s="73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4" t="s">
        <v>111</v>
      </c>
      <c r="AT223" s="204" t="s">
        <v>165</v>
      </c>
      <c r="AU223" s="204" t="s">
        <v>85</v>
      </c>
      <c r="AY223" s="18" t="s">
        <v>163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8" t="s">
        <v>111</v>
      </c>
      <c r="BK223" s="205">
        <f>ROUND(I223*H223,2)</f>
        <v>0</v>
      </c>
      <c r="BL223" s="18" t="s">
        <v>111</v>
      </c>
      <c r="BM223" s="204" t="s">
        <v>302</v>
      </c>
    </row>
    <row r="224" spans="1:65" s="14" customFormat="1" ht="11.25">
      <c r="B224" s="217"/>
      <c r="C224" s="218"/>
      <c r="D224" s="208" t="s">
        <v>169</v>
      </c>
      <c r="E224" s="219" t="s">
        <v>1</v>
      </c>
      <c r="F224" s="220" t="s">
        <v>303</v>
      </c>
      <c r="G224" s="218"/>
      <c r="H224" s="221">
        <v>20.262</v>
      </c>
      <c r="I224" s="222"/>
      <c r="J224" s="218"/>
      <c r="K224" s="218"/>
      <c r="L224" s="223"/>
      <c r="M224" s="229"/>
      <c r="N224" s="230"/>
      <c r="O224" s="230"/>
      <c r="P224" s="230"/>
      <c r="Q224" s="230"/>
      <c r="R224" s="230"/>
      <c r="S224" s="230"/>
      <c r="T224" s="231"/>
      <c r="AT224" s="227" t="s">
        <v>169</v>
      </c>
      <c r="AU224" s="227" t="s">
        <v>85</v>
      </c>
      <c r="AV224" s="14" t="s">
        <v>85</v>
      </c>
      <c r="AW224" s="14" t="s">
        <v>32</v>
      </c>
      <c r="AX224" s="14" t="s">
        <v>83</v>
      </c>
      <c r="AY224" s="227" t="s">
        <v>163</v>
      </c>
    </row>
    <row r="225" spans="1:65" s="2" customFormat="1" ht="24.2" customHeight="1">
      <c r="A225" s="35"/>
      <c r="B225" s="36"/>
      <c r="C225" s="193" t="s">
        <v>310</v>
      </c>
      <c r="D225" s="193" t="s">
        <v>165</v>
      </c>
      <c r="E225" s="194" t="s">
        <v>304</v>
      </c>
      <c r="F225" s="195" t="s">
        <v>305</v>
      </c>
      <c r="G225" s="196" t="s">
        <v>229</v>
      </c>
      <c r="H225" s="197">
        <v>21.542000000000002</v>
      </c>
      <c r="I225" s="198"/>
      <c r="J225" s="199">
        <f>ROUND(I225*H225,2)</f>
        <v>0</v>
      </c>
      <c r="K225" s="195" t="s">
        <v>212</v>
      </c>
      <c r="L225" s="40"/>
      <c r="M225" s="200" t="s">
        <v>1</v>
      </c>
      <c r="N225" s="201" t="s">
        <v>43</v>
      </c>
      <c r="O225" s="73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4" t="s">
        <v>111</v>
      </c>
      <c r="AT225" s="204" t="s">
        <v>165</v>
      </c>
      <c r="AU225" s="204" t="s">
        <v>85</v>
      </c>
      <c r="AY225" s="18" t="s">
        <v>163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8" t="s">
        <v>111</v>
      </c>
      <c r="BK225" s="205">
        <f>ROUND(I225*H225,2)</f>
        <v>0</v>
      </c>
      <c r="BL225" s="18" t="s">
        <v>111</v>
      </c>
      <c r="BM225" s="204" t="s">
        <v>306</v>
      </c>
    </row>
    <row r="226" spans="1:65" s="13" customFormat="1" ht="11.25">
      <c r="B226" s="206"/>
      <c r="C226" s="207"/>
      <c r="D226" s="208" t="s">
        <v>169</v>
      </c>
      <c r="E226" s="209" t="s">
        <v>1</v>
      </c>
      <c r="F226" s="210" t="s">
        <v>220</v>
      </c>
      <c r="G226" s="207"/>
      <c r="H226" s="209" t="s">
        <v>1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169</v>
      </c>
      <c r="AU226" s="216" t="s">
        <v>85</v>
      </c>
      <c r="AV226" s="13" t="s">
        <v>83</v>
      </c>
      <c r="AW226" s="13" t="s">
        <v>32</v>
      </c>
      <c r="AX226" s="13" t="s">
        <v>76</v>
      </c>
      <c r="AY226" s="216" t="s">
        <v>163</v>
      </c>
    </row>
    <row r="227" spans="1:65" s="14" customFormat="1" ht="11.25">
      <c r="B227" s="217"/>
      <c r="C227" s="218"/>
      <c r="D227" s="208" t="s">
        <v>169</v>
      </c>
      <c r="E227" s="219" t="s">
        <v>1</v>
      </c>
      <c r="F227" s="220" t="s">
        <v>1019</v>
      </c>
      <c r="G227" s="218"/>
      <c r="H227" s="221">
        <v>0.40200000000000002</v>
      </c>
      <c r="I227" s="222"/>
      <c r="J227" s="218"/>
      <c r="K227" s="218"/>
      <c r="L227" s="223"/>
      <c r="M227" s="229"/>
      <c r="N227" s="230"/>
      <c r="O227" s="230"/>
      <c r="P227" s="230"/>
      <c r="Q227" s="230"/>
      <c r="R227" s="230"/>
      <c r="S227" s="230"/>
      <c r="T227" s="231"/>
      <c r="AT227" s="227" t="s">
        <v>169</v>
      </c>
      <c r="AU227" s="227" t="s">
        <v>85</v>
      </c>
      <c r="AV227" s="14" t="s">
        <v>85</v>
      </c>
      <c r="AW227" s="14" t="s">
        <v>32</v>
      </c>
      <c r="AX227" s="14" t="s">
        <v>76</v>
      </c>
      <c r="AY227" s="227" t="s">
        <v>163</v>
      </c>
    </row>
    <row r="228" spans="1:65" s="14" customFormat="1" ht="11.25">
      <c r="B228" s="217"/>
      <c r="C228" s="218"/>
      <c r="D228" s="208" t="s">
        <v>169</v>
      </c>
      <c r="E228" s="219" t="s">
        <v>1</v>
      </c>
      <c r="F228" s="220" t="s">
        <v>642</v>
      </c>
      <c r="G228" s="218"/>
      <c r="H228" s="221">
        <v>1.256</v>
      </c>
      <c r="I228" s="222"/>
      <c r="J228" s="218"/>
      <c r="K228" s="218"/>
      <c r="L228" s="223"/>
      <c r="M228" s="229"/>
      <c r="N228" s="230"/>
      <c r="O228" s="230"/>
      <c r="P228" s="230"/>
      <c r="Q228" s="230"/>
      <c r="R228" s="230"/>
      <c r="S228" s="230"/>
      <c r="T228" s="231"/>
      <c r="AT228" s="227" t="s">
        <v>169</v>
      </c>
      <c r="AU228" s="227" t="s">
        <v>85</v>
      </c>
      <c r="AV228" s="14" t="s">
        <v>85</v>
      </c>
      <c r="AW228" s="14" t="s">
        <v>32</v>
      </c>
      <c r="AX228" s="14" t="s">
        <v>76</v>
      </c>
      <c r="AY228" s="227" t="s">
        <v>163</v>
      </c>
    </row>
    <row r="229" spans="1:65" s="16" customFormat="1" ht="11.25">
      <c r="B229" s="243"/>
      <c r="C229" s="244"/>
      <c r="D229" s="208" t="s">
        <v>169</v>
      </c>
      <c r="E229" s="245" t="s">
        <v>1</v>
      </c>
      <c r="F229" s="246" t="s">
        <v>267</v>
      </c>
      <c r="G229" s="244"/>
      <c r="H229" s="247">
        <v>1.6579999999999999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169</v>
      </c>
      <c r="AU229" s="253" t="s">
        <v>85</v>
      </c>
      <c r="AV229" s="16" t="s">
        <v>97</v>
      </c>
      <c r="AW229" s="16" t="s">
        <v>32</v>
      </c>
      <c r="AX229" s="16" t="s">
        <v>76</v>
      </c>
      <c r="AY229" s="253" t="s">
        <v>163</v>
      </c>
    </row>
    <row r="230" spans="1:65" s="14" customFormat="1" ht="11.25">
      <c r="B230" s="217"/>
      <c r="C230" s="218"/>
      <c r="D230" s="208" t="s">
        <v>169</v>
      </c>
      <c r="E230" s="219" t="s">
        <v>187</v>
      </c>
      <c r="F230" s="220" t="s">
        <v>1020</v>
      </c>
      <c r="G230" s="218"/>
      <c r="H230" s="221">
        <v>21.542000000000002</v>
      </c>
      <c r="I230" s="222"/>
      <c r="J230" s="218"/>
      <c r="K230" s="218"/>
      <c r="L230" s="223"/>
      <c r="M230" s="229"/>
      <c r="N230" s="230"/>
      <c r="O230" s="230"/>
      <c r="P230" s="230"/>
      <c r="Q230" s="230"/>
      <c r="R230" s="230"/>
      <c r="S230" s="230"/>
      <c r="T230" s="231"/>
      <c r="AT230" s="227" t="s">
        <v>169</v>
      </c>
      <c r="AU230" s="227" t="s">
        <v>85</v>
      </c>
      <c r="AV230" s="14" t="s">
        <v>85</v>
      </c>
      <c r="AW230" s="14" t="s">
        <v>32</v>
      </c>
      <c r="AX230" s="14" t="s">
        <v>83</v>
      </c>
      <c r="AY230" s="227" t="s">
        <v>163</v>
      </c>
    </row>
    <row r="231" spans="1:65" s="2" customFormat="1" ht="16.5" customHeight="1">
      <c r="A231" s="35"/>
      <c r="B231" s="36"/>
      <c r="C231" s="254" t="s">
        <v>317</v>
      </c>
      <c r="D231" s="254" t="s">
        <v>311</v>
      </c>
      <c r="E231" s="255" t="s">
        <v>312</v>
      </c>
      <c r="F231" s="256" t="s">
        <v>313</v>
      </c>
      <c r="G231" s="257" t="s">
        <v>296</v>
      </c>
      <c r="H231" s="258">
        <v>47.451999999999998</v>
      </c>
      <c r="I231" s="259"/>
      <c r="J231" s="260">
        <f>ROUND(I231*H231,2)</f>
        <v>0</v>
      </c>
      <c r="K231" s="256" t="s">
        <v>212</v>
      </c>
      <c r="L231" s="261"/>
      <c r="M231" s="262" t="s">
        <v>1</v>
      </c>
      <c r="N231" s="263" t="s">
        <v>43</v>
      </c>
      <c r="O231" s="73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4" t="s">
        <v>253</v>
      </c>
      <c r="AT231" s="204" t="s">
        <v>311</v>
      </c>
      <c r="AU231" s="204" t="s">
        <v>85</v>
      </c>
      <c r="AY231" s="18" t="s">
        <v>163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8" t="s">
        <v>111</v>
      </c>
      <c r="BK231" s="205">
        <f>ROUND(I231*H231,2)</f>
        <v>0</v>
      </c>
      <c r="BL231" s="18" t="s">
        <v>111</v>
      </c>
      <c r="BM231" s="204" t="s">
        <v>314</v>
      </c>
    </row>
    <row r="232" spans="1:65" s="13" customFormat="1" ht="11.25">
      <c r="B232" s="206"/>
      <c r="C232" s="207"/>
      <c r="D232" s="208" t="s">
        <v>169</v>
      </c>
      <c r="E232" s="209" t="s">
        <v>1</v>
      </c>
      <c r="F232" s="210" t="s">
        <v>315</v>
      </c>
      <c r="G232" s="207"/>
      <c r="H232" s="209" t="s">
        <v>1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169</v>
      </c>
      <c r="AU232" s="216" t="s">
        <v>85</v>
      </c>
      <c r="AV232" s="13" t="s">
        <v>83</v>
      </c>
      <c r="AW232" s="13" t="s">
        <v>32</v>
      </c>
      <c r="AX232" s="13" t="s">
        <v>76</v>
      </c>
      <c r="AY232" s="216" t="s">
        <v>163</v>
      </c>
    </row>
    <row r="233" spans="1:65" s="14" customFormat="1" ht="11.25">
      <c r="B233" s="217"/>
      <c r="C233" s="218"/>
      <c r="D233" s="208" t="s">
        <v>169</v>
      </c>
      <c r="E233" s="219" t="s">
        <v>1</v>
      </c>
      <c r="F233" s="220" t="s">
        <v>316</v>
      </c>
      <c r="G233" s="218"/>
      <c r="H233" s="221">
        <v>47.451999999999998</v>
      </c>
      <c r="I233" s="222"/>
      <c r="J233" s="218"/>
      <c r="K233" s="218"/>
      <c r="L233" s="223"/>
      <c r="M233" s="229"/>
      <c r="N233" s="230"/>
      <c r="O233" s="230"/>
      <c r="P233" s="230"/>
      <c r="Q233" s="230"/>
      <c r="R233" s="230"/>
      <c r="S233" s="230"/>
      <c r="T233" s="231"/>
      <c r="AT233" s="227" t="s">
        <v>169</v>
      </c>
      <c r="AU233" s="227" t="s">
        <v>85</v>
      </c>
      <c r="AV233" s="14" t="s">
        <v>85</v>
      </c>
      <c r="AW233" s="14" t="s">
        <v>32</v>
      </c>
      <c r="AX233" s="14" t="s">
        <v>83</v>
      </c>
      <c r="AY233" s="227" t="s">
        <v>163</v>
      </c>
    </row>
    <row r="234" spans="1:65" s="2" customFormat="1" ht="16.5" customHeight="1">
      <c r="A234" s="35"/>
      <c r="B234" s="36"/>
      <c r="C234" s="254" t="s">
        <v>322</v>
      </c>
      <c r="D234" s="254" t="s">
        <v>311</v>
      </c>
      <c r="E234" s="255" t="s">
        <v>318</v>
      </c>
      <c r="F234" s="256" t="s">
        <v>319</v>
      </c>
      <c r="G234" s="257" t="s">
        <v>296</v>
      </c>
      <c r="H234" s="258">
        <v>38.776000000000003</v>
      </c>
      <c r="I234" s="259"/>
      <c r="J234" s="260">
        <f>ROUND(I234*H234,2)</f>
        <v>0</v>
      </c>
      <c r="K234" s="256" t="s">
        <v>212</v>
      </c>
      <c r="L234" s="261"/>
      <c r="M234" s="262" t="s">
        <v>1</v>
      </c>
      <c r="N234" s="263" t="s">
        <v>43</v>
      </c>
      <c r="O234" s="73"/>
      <c r="P234" s="202">
        <f>O234*H234</f>
        <v>0</v>
      </c>
      <c r="Q234" s="202">
        <v>0</v>
      </c>
      <c r="R234" s="202">
        <f>Q234*H234</f>
        <v>0</v>
      </c>
      <c r="S234" s="202">
        <v>0</v>
      </c>
      <c r="T234" s="20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4" t="s">
        <v>253</v>
      </c>
      <c r="AT234" s="204" t="s">
        <v>311</v>
      </c>
      <c r="AU234" s="204" t="s">
        <v>85</v>
      </c>
      <c r="AY234" s="18" t="s">
        <v>163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8" t="s">
        <v>111</v>
      </c>
      <c r="BK234" s="205">
        <f>ROUND(I234*H234,2)</f>
        <v>0</v>
      </c>
      <c r="BL234" s="18" t="s">
        <v>111</v>
      </c>
      <c r="BM234" s="204" t="s">
        <v>320</v>
      </c>
    </row>
    <row r="235" spans="1:65" s="13" customFormat="1" ht="11.25">
      <c r="B235" s="206"/>
      <c r="C235" s="207"/>
      <c r="D235" s="208" t="s">
        <v>169</v>
      </c>
      <c r="E235" s="209" t="s">
        <v>1</v>
      </c>
      <c r="F235" s="210" t="s">
        <v>220</v>
      </c>
      <c r="G235" s="207"/>
      <c r="H235" s="209" t="s">
        <v>1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169</v>
      </c>
      <c r="AU235" s="216" t="s">
        <v>85</v>
      </c>
      <c r="AV235" s="13" t="s">
        <v>83</v>
      </c>
      <c r="AW235" s="13" t="s">
        <v>32</v>
      </c>
      <c r="AX235" s="13" t="s">
        <v>76</v>
      </c>
      <c r="AY235" s="216" t="s">
        <v>163</v>
      </c>
    </row>
    <row r="236" spans="1:65" s="14" customFormat="1" ht="11.25">
      <c r="B236" s="217"/>
      <c r="C236" s="218"/>
      <c r="D236" s="208" t="s">
        <v>169</v>
      </c>
      <c r="E236" s="219" t="s">
        <v>1</v>
      </c>
      <c r="F236" s="220" t="s">
        <v>321</v>
      </c>
      <c r="G236" s="218"/>
      <c r="H236" s="221">
        <v>38.776000000000003</v>
      </c>
      <c r="I236" s="222"/>
      <c r="J236" s="218"/>
      <c r="K236" s="218"/>
      <c r="L236" s="223"/>
      <c r="M236" s="229"/>
      <c r="N236" s="230"/>
      <c r="O236" s="230"/>
      <c r="P236" s="230"/>
      <c r="Q236" s="230"/>
      <c r="R236" s="230"/>
      <c r="S236" s="230"/>
      <c r="T236" s="231"/>
      <c r="AT236" s="227" t="s">
        <v>169</v>
      </c>
      <c r="AU236" s="227" t="s">
        <v>85</v>
      </c>
      <c r="AV236" s="14" t="s">
        <v>85</v>
      </c>
      <c r="AW236" s="14" t="s">
        <v>32</v>
      </c>
      <c r="AX236" s="14" t="s">
        <v>83</v>
      </c>
      <c r="AY236" s="227" t="s">
        <v>163</v>
      </c>
    </row>
    <row r="237" spans="1:65" s="2" customFormat="1" ht="24.2" customHeight="1">
      <c r="A237" s="35"/>
      <c r="B237" s="36"/>
      <c r="C237" s="193" t="s">
        <v>326</v>
      </c>
      <c r="D237" s="193" t="s">
        <v>165</v>
      </c>
      <c r="E237" s="194" t="s">
        <v>282</v>
      </c>
      <c r="F237" s="195" t="s">
        <v>283</v>
      </c>
      <c r="G237" s="196" t="s">
        <v>229</v>
      </c>
      <c r="H237" s="197">
        <v>55.161000000000001</v>
      </c>
      <c r="I237" s="198"/>
      <c r="J237" s="199">
        <f>ROUND(I237*H237,2)</f>
        <v>0</v>
      </c>
      <c r="K237" s="195" t="s">
        <v>212</v>
      </c>
      <c r="L237" s="40"/>
      <c r="M237" s="200" t="s">
        <v>1</v>
      </c>
      <c r="N237" s="201" t="s">
        <v>43</v>
      </c>
      <c r="O237" s="73"/>
      <c r="P237" s="202">
        <f>O237*H237</f>
        <v>0</v>
      </c>
      <c r="Q237" s="202">
        <v>0</v>
      </c>
      <c r="R237" s="202">
        <f>Q237*H237</f>
        <v>0</v>
      </c>
      <c r="S237" s="202">
        <v>0</v>
      </c>
      <c r="T237" s="20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4" t="s">
        <v>111</v>
      </c>
      <c r="AT237" s="204" t="s">
        <v>165</v>
      </c>
      <c r="AU237" s="204" t="s">
        <v>85</v>
      </c>
      <c r="AY237" s="18" t="s">
        <v>163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8" t="s">
        <v>111</v>
      </c>
      <c r="BK237" s="205">
        <f>ROUND(I237*H237,2)</f>
        <v>0</v>
      </c>
      <c r="BL237" s="18" t="s">
        <v>111</v>
      </c>
      <c r="BM237" s="204" t="s">
        <v>323</v>
      </c>
    </row>
    <row r="238" spans="1:65" s="13" customFormat="1" ht="11.25">
      <c r="B238" s="206"/>
      <c r="C238" s="207"/>
      <c r="D238" s="208" t="s">
        <v>169</v>
      </c>
      <c r="E238" s="209" t="s">
        <v>1</v>
      </c>
      <c r="F238" s="210" t="s">
        <v>220</v>
      </c>
      <c r="G238" s="207"/>
      <c r="H238" s="209" t="s">
        <v>1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169</v>
      </c>
      <c r="AU238" s="216" t="s">
        <v>85</v>
      </c>
      <c r="AV238" s="13" t="s">
        <v>83</v>
      </c>
      <c r="AW238" s="13" t="s">
        <v>32</v>
      </c>
      <c r="AX238" s="13" t="s">
        <v>76</v>
      </c>
      <c r="AY238" s="216" t="s">
        <v>163</v>
      </c>
    </row>
    <row r="239" spans="1:65" s="13" customFormat="1" ht="11.25">
      <c r="B239" s="206"/>
      <c r="C239" s="207"/>
      <c r="D239" s="208" t="s">
        <v>169</v>
      </c>
      <c r="E239" s="209" t="s">
        <v>1</v>
      </c>
      <c r="F239" s="210" t="s">
        <v>324</v>
      </c>
      <c r="G239" s="207"/>
      <c r="H239" s="209" t="s">
        <v>1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169</v>
      </c>
      <c r="AU239" s="216" t="s">
        <v>85</v>
      </c>
      <c r="AV239" s="13" t="s">
        <v>83</v>
      </c>
      <c r="AW239" s="13" t="s">
        <v>32</v>
      </c>
      <c r="AX239" s="13" t="s">
        <v>76</v>
      </c>
      <c r="AY239" s="216" t="s">
        <v>163</v>
      </c>
    </row>
    <row r="240" spans="1:65" s="14" customFormat="1" ht="11.25">
      <c r="B240" s="217"/>
      <c r="C240" s="218"/>
      <c r="D240" s="208" t="s">
        <v>169</v>
      </c>
      <c r="E240" s="219" t="s">
        <v>184</v>
      </c>
      <c r="F240" s="220" t="s">
        <v>644</v>
      </c>
      <c r="G240" s="218"/>
      <c r="H240" s="221">
        <v>55.161000000000001</v>
      </c>
      <c r="I240" s="222"/>
      <c r="J240" s="218"/>
      <c r="K240" s="218"/>
      <c r="L240" s="223"/>
      <c r="M240" s="229"/>
      <c r="N240" s="230"/>
      <c r="O240" s="230"/>
      <c r="P240" s="230"/>
      <c r="Q240" s="230"/>
      <c r="R240" s="230"/>
      <c r="S240" s="230"/>
      <c r="T240" s="231"/>
      <c r="AT240" s="227" t="s">
        <v>169</v>
      </c>
      <c r="AU240" s="227" t="s">
        <v>85</v>
      </c>
      <c r="AV240" s="14" t="s">
        <v>85</v>
      </c>
      <c r="AW240" s="14" t="s">
        <v>32</v>
      </c>
      <c r="AX240" s="14" t="s">
        <v>83</v>
      </c>
      <c r="AY240" s="227" t="s">
        <v>163</v>
      </c>
    </row>
    <row r="241" spans="1:65" s="2" customFormat="1" ht="37.9" customHeight="1">
      <c r="A241" s="35"/>
      <c r="B241" s="36"/>
      <c r="C241" s="193" t="s">
        <v>331</v>
      </c>
      <c r="D241" s="193" t="s">
        <v>165</v>
      </c>
      <c r="E241" s="194" t="s">
        <v>327</v>
      </c>
      <c r="F241" s="195" t="s">
        <v>328</v>
      </c>
      <c r="G241" s="196" t="s">
        <v>229</v>
      </c>
      <c r="H241" s="197">
        <v>55.161000000000001</v>
      </c>
      <c r="I241" s="198"/>
      <c r="J241" s="199">
        <f>ROUND(I241*H241,2)</f>
        <v>0</v>
      </c>
      <c r="K241" s="195" t="s">
        <v>212</v>
      </c>
      <c r="L241" s="40"/>
      <c r="M241" s="200" t="s">
        <v>1</v>
      </c>
      <c r="N241" s="201" t="s">
        <v>43</v>
      </c>
      <c r="O241" s="73"/>
      <c r="P241" s="202">
        <f>O241*H241</f>
        <v>0</v>
      </c>
      <c r="Q241" s="202">
        <v>0</v>
      </c>
      <c r="R241" s="202">
        <f>Q241*H241</f>
        <v>0</v>
      </c>
      <c r="S241" s="202">
        <v>0</v>
      </c>
      <c r="T241" s="20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4" t="s">
        <v>111</v>
      </c>
      <c r="AT241" s="204" t="s">
        <v>165</v>
      </c>
      <c r="AU241" s="204" t="s">
        <v>85</v>
      </c>
      <c r="AY241" s="18" t="s">
        <v>163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8" t="s">
        <v>111</v>
      </c>
      <c r="BK241" s="205">
        <f>ROUND(I241*H241,2)</f>
        <v>0</v>
      </c>
      <c r="BL241" s="18" t="s">
        <v>111</v>
      </c>
      <c r="BM241" s="204" t="s">
        <v>329</v>
      </c>
    </row>
    <row r="242" spans="1:65" s="14" customFormat="1" ht="11.25">
      <c r="B242" s="217"/>
      <c r="C242" s="218"/>
      <c r="D242" s="208" t="s">
        <v>169</v>
      </c>
      <c r="E242" s="219" t="s">
        <v>1</v>
      </c>
      <c r="F242" s="220" t="s">
        <v>184</v>
      </c>
      <c r="G242" s="218"/>
      <c r="H242" s="221">
        <v>55.161000000000001</v>
      </c>
      <c r="I242" s="222"/>
      <c r="J242" s="218"/>
      <c r="K242" s="218"/>
      <c r="L242" s="223"/>
      <c r="M242" s="229"/>
      <c r="N242" s="230"/>
      <c r="O242" s="230"/>
      <c r="P242" s="230"/>
      <c r="Q242" s="230"/>
      <c r="R242" s="230"/>
      <c r="S242" s="230"/>
      <c r="T242" s="231"/>
      <c r="AT242" s="227" t="s">
        <v>169</v>
      </c>
      <c r="AU242" s="227" t="s">
        <v>85</v>
      </c>
      <c r="AV242" s="14" t="s">
        <v>85</v>
      </c>
      <c r="AW242" s="14" t="s">
        <v>32</v>
      </c>
      <c r="AX242" s="14" t="s">
        <v>83</v>
      </c>
      <c r="AY242" s="227" t="s">
        <v>163</v>
      </c>
    </row>
    <row r="243" spans="1:65" s="12" customFormat="1" ht="22.9" customHeight="1">
      <c r="B243" s="177"/>
      <c r="C243" s="178"/>
      <c r="D243" s="179" t="s">
        <v>75</v>
      </c>
      <c r="E243" s="191" t="s">
        <v>111</v>
      </c>
      <c r="F243" s="191" t="s">
        <v>338</v>
      </c>
      <c r="G243" s="178"/>
      <c r="H243" s="178"/>
      <c r="I243" s="181"/>
      <c r="J243" s="192">
        <f>BK243</f>
        <v>0</v>
      </c>
      <c r="K243" s="178"/>
      <c r="L243" s="183"/>
      <c r="M243" s="184"/>
      <c r="N243" s="185"/>
      <c r="O243" s="185"/>
      <c r="P243" s="186">
        <f>SUM(P244:P250)</f>
        <v>0</v>
      </c>
      <c r="Q243" s="185"/>
      <c r="R243" s="186">
        <f>SUM(R244:R250)</f>
        <v>0</v>
      </c>
      <c r="S243" s="185"/>
      <c r="T243" s="187">
        <f>SUM(T244:T250)</f>
        <v>0</v>
      </c>
      <c r="AR243" s="188" t="s">
        <v>83</v>
      </c>
      <c r="AT243" s="189" t="s">
        <v>75</v>
      </c>
      <c r="AU243" s="189" t="s">
        <v>83</v>
      </c>
      <c r="AY243" s="188" t="s">
        <v>163</v>
      </c>
      <c r="BK243" s="190">
        <f>SUM(BK244:BK250)</f>
        <v>0</v>
      </c>
    </row>
    <row r="244" spans="1:65" s="2" customFormat="1" ht="16.5" customHeight="1">
      <c r="A244" s="35"/>
      <c r="B244" s="36"/>
      <c r="C244" s="193" t="s">
        <v>7</v>
      </c>
      <c r="D244" s="193" t="s">
        <v>165</v>
      </c>
      <c r="E244" s="194" t="s">
        <v>339</v>
      </c>
      <c r="F244" s="195" t="s">
        <v>340</v>
      </c>
      <c r="G244" s="196" t="s">
        <v>229</v>
      </c>
      <c r="H244" s="197">
        <v>7.2</v>
      </c>
      <c r="I244" s="198"/>
      <c r="J244" s="199">
        <f>ROUND(I244*H244,2)</f>
        <v>0</v>
      </c>
      <c r="K244" s="195" t="s">
        <v>212</v>
      </c>
      <c r="L244" s="40"/>
      <c r="M244" s="200" t="s">
        <v>1</v>
      </c>
      <c r="N244" s="201" t="s">
        <v>43</v>
      </c>
      <c r="O244" s="73"/>
      <c r="P244" s="202">
        <f>O244*H244</f>
        <v>0</v>
      </c>
      <c r="Q244" s="202">
        <v>0</v>
      </c>
      <c r="R244" s="202">
        <f>Q244*H244</f>
        <v>0</v>
      </c>
      <c r="S244" s="202">
        <v>0</v>
      </c>
      <c r="T244" s="20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4" t="s">
        <v>111</v>
      </c>
      <c r="AT244" s="204" t="s">
        <v>165</v>
      </c>
      <c r="AU244" s="204" t="s">
        <v>85</v>
      </c>
      <c r="AY244" s="18" t="s">
        <v>163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8" t="s">
        <v>111</v>
      </c>
      <c r="BK244" s="205">
        <f>ROUND(I244*H244,2)</f>
        <v>0</v>
      </c>
      <c r="BL244" s="18" t="s">
        <v>111</v>
      </c>
      <c r="BM244" s="204" t="s">
        <v>341</v>
      </c>
    </row>
    <row r="245" spans="1:65" s="13" customFormat="1" ht="11.25">
      <c r="B245" s="206"/>
      <c r="C245" s="207"/>
      <c r="D245" s="208" t="s">
        <v>169</v>
      </c>
      <c r="E245" s="209" t="s">
        <v>1</v>
      </c>
      <c r="F245" s="210" t="s">
        <v>220</v>
      </c>
      <c r="G245" s="207"/>
      <c r="H245" s="209" t="s">
        <v>1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169</v>
      </c>
      <c r="AU245" s="216" t="s">
        <v>85</v>
      </c>
      <c r="AV245" s="13" t="s">
        <v>83</v>
      </c>
      <c r="AW245" s="13" t="s">
        <v>32</v>
      </c>
      <c r="AX245" s="13" t="s">
        <v>76</v>
      </c>
      <c r="AY245" s="216" t="s">
        <v>163</v>
      </c>
    </row>
    <row r="246" spans="1:65" s="14" customFormat="1" ht="11.25">
      <c r="B246" s="217"/>
      <c r="C246" s="218"/>
      <c r="D246" s="208" t="s">
        <v>169</v>
      </c>
      <c r="E246" s="219" t="s">
        <v>1</v>
      </c>
      <c r="F246" s="220" t="s">
        <v>171</v>
      </c>
      <c r="G246" s="218"/>
      <c r="H246" s="221">
        <v>7.2</v>
      </c>
      <c r="I246" s="222"/>
      <c r="J246" s="218"/>
      <c r="K246" s="218"/>
      <c r="L246" s="223"/>
      <c r="M246" s="229"/>
      <c r="N246" s="230"/>
      <c r="O246" s="230"/>
      <c r="P246" s="230"/>
      <c r="Q246" s="230"/>
      <c r="R246" s="230"/>
      <c r="S246" s="230"/>
      <c r="T246" s="231"/>
      <c r="AT246" s="227" t="s">
        <v>169</v>
      </c>
      <c r="AU246" s="227" t="s">
        <v>85</v>
      </c>
      <c r="AV246" s="14" t="s">
        <v>85</v>
      </c>
      <c r="AW246" s="14" t="s">
        <v>32</v>
      </c>
      <c r="AX246" s="14" t="s">
        <v>83</v>
      </c>
      <c r="AY246" s="227" t="s">
        <v>163</v>
      </c>
    </row>
    <row r="247" spans="1:65" s="2" customFormat="1" ht="16.5" customHeight="1">
      <c r="A247" s="35"/>
      <c r="B247" s="36"/>
      <c r="C247" s="193" t="s">
        <v>342</v>
      </c>
      <c r="D247" s="193" t="s">
        <v>165</v>
      </c>
      <c r="E247" s="194" t="s">
        <v>645</v>
      </c>
      <c r="F247" s="195" t="s">
        <v>646</v>
      </c>
      <c r="G247" s="196" t="s">
        <v>229</v>
      </c>
      <c r="H247" s="197">
        <v>5.7000000000000002E-2</v>
      </c>
      <c r="I247" s="198"/>
      <c r="J247" s="199">
        <f>ROUND(I247*H247,2)</f>
        <v>0</v>
      </c>
      <c r="K247" s="195" t="s">
        <v>212</v>
      </c>
      <c r="L247" s="40"/>
      <c r="M247" s="200" t="s">
        <v>1</v>
      </c>
      <c r="N247" s="201" t="s">
        <v>43</v>
      </c>
      <c r="O247" s="73"/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4" t="s">
        <v>111</v>
      </c>
      <c r="AT247" s="204" t="s">
        <v>165</v>
      </c>
      <c r="AU247" s="204" t="s">
        <v>85</v>
      </c>
      <c r="AY247" s="18" t="s">
        <v>163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8" t="s">
        <v>111</v>
      </c>
      <c r="BK247" s="205">
        <f>ROUND(I247*H247,2)</f>
        <v>0</v>
      </c>
      <c r="BL247" s="18" t="s">
        <v>111</v>
      </c>
      <c r="BM247" s="204" t="s">
        <v>647</v>
      </c>
    </row>
    <row r="248" spans="1:65" s="13" customFormat="1" ht="11.25">
      <c r="B248" s="206"/>
      <c r="C248" s="207"/>
      <c r="D248" s="208" t="s">
        <v>169</v>
      </c>
      <c r="E248" s="209" t="s">
        <v>1</v>
      </c>
      <c r="F248" s="210" t="s">
        <v>220</v>
      </c>
      <c r="G248" s="207"/>
      <c r="H248" s="209" t="s">
        <v>1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169</v>
      </c>
      <c r="AU248" s="216" t="s">
        <v>85</v>
      </c>
      <c r="AV248" s="13" t="s">
        <v>83</v>
      </c>
      <c r="AW248" s="13" t="s">
        <v>32</v>
      </c>
      <c r="AX248" s="13" t="s">
        <v>76</v>
      </c>
      <c r="AY248" s="216" t="s">
        <v>163</v>
      </c>
    </row>
    <row r="249" spans="1:65" s="13" customFormat="1" ht="11.25">
      <c r="B249" s="206"/>
      <c r="C249" s="207"/>
      <c r="D249" s="208" t="s">
        <v>169</v>
      </c>
      <c r="E249" s="209" t="s">
        <v>1</v>
      </c>
      <c r="F249" s="210" t="s">
        <v>648</v>
      </c>
      <c r="G249" s="207"/>
      <c r="H249" s="209" t="s">
        <v>1</v>
      </c>
      <c r="I249" s="211"/>
      <c r="J249" s="207"/>
      <c r="K249" s="207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169</v>
      </c>
      <c r="AU249" s="216" t="s">
        <v>85</v>
      </c>
      <c r="AV249" s="13" t="s">
        <v>83</v>
      </c>
      <c r="AW249" s="13" t="s">
        <v>32</v>
      </c>
      <c r="AX249" s="13" t="s">
        <v>76</v>
      </c>
      <c r="AY249" s="216" t="s">
        <v>163</v>
      </c>
    </row>
    <row r="250" spans="1:65" s="14" customFormat="1" ht="11.25">
      <c r="B250" s="217"/>
      <c r="C250" s="218"/>
      <c r="D250" s="208" t="s">
        <v>169</v>
      </c>
      <c r="E250" s="219" t="s">
        <v>1</v>
      </c>
      <c r="F250" s="220" t="s">
        <v>568</v>
      </c>
      <c r="G250" s="218"/>
      <c r="H250" s="221">
        <v>5.7000000000000002E-2</v>
      </c>
      <c r="I250" s="222"/>
      <c r="J250" s="218"/>
      <c r="K250" s="218"/>
      <c r="L250" s="223"/>
      <c r="M250" s="229"/>
      <c r="N250" s="230"/>
      <c r="O250" s="230"/>
      <c r="P250" s="230"/>
      <c r="Q250" s="230"/>
      <c r="R250" s="230"/>
      <c r="S250" s="230"/>
      <c r="T250" s="231"/>
      <c r="AT250" s="227" t="s">
        <v>169</v>
      </c>
      <c r="AU250" s="227" t="s">
        <v>85</v>
      </c>
      <c r="AV250" s="14" t="s">
        <v>85</v>
      </c>
      <c r="AW250" s="14" t="s">
        <v>32</v>
      </c>
      <c r="AX250" s="14" t="s">
        <v>83</v>
      </c>
      <c r="AY250" s="227" t="s">
        <v>163</v>
      </c>
    </row>
    <row r="251" spans="1:65" s="12" customFormat="1" ht="22.9" customHeight="1">
      <c r="B251" s="177"/>
      <c r="C251" s="178"/>
      <c r="D251" s="179" t="s">
        <v>75</v>
      </c>
      <c r="E251" s="191" t="s">
        <v>253</v>
      </c>
      <c r="F251" s="191" t="s">
        <v>379</v>
      </c>
      <c r="G251" s="178"/>
      <c r="H251" s="178"/>
      <c r="I251" s="181"/>
      <c r="J251" s="192">
        <f>BK251</f>
        <v>0</v>
      </c>
      <c r="K251" s="178"/>
      <c r="L251" s="183"/>
      <c r="M251" s="184"/>
      <c r="N251" s="185"/>
      <c r="O251" s="185"/>
      <c r="P251" s="186">
        <f>SUM(P252:P272)</f>
        <v>0</v>
      </c>
      <c r="Q251" s="185"/>
      <c r="R251" s="186">
        <f>SUM(R252:R272)</f>
        <v>0.61663000000000001</v>
      </c>
      <c r="S251" s="185"/>
      <c r="T251" s="187">
        <f>SUM(T252:T272)</f>
        <v>0</v>
      </c>
      <c r="AR251" s="188" t="s">
        <v>83</v>
      </c>
      <c r="AT251" s="189" t="s">
        <v>75</v>
      </c>
      <c r="AU251" s="189" t="s">
        <v>83</v>
      </c>
      <c r="AY251" s="188" t="s">
        <v>163</v>
      </c>
      <c r="BK251" s="190">
        <f>SUM(BK252:BK272)</f>
        <v>0</v>
      </c>
    </row>
    <row r="252" spans="1:65" s="2" customFormat="1" ht="24.2" customHeight="1">
      <c r="A252" s="35"/>
      <c r="B252" s="36"/>
      <c r="C252" s="193" t="s">
        <v>349</v>
      </c>
      <c r="D252" s="193" t="s">
        <v>165</v>
      </c>
      <c r="E252" s="194" t="s">
        <v>649</v>
      </c>
      <c r="F252" s="195" t="s">
        <v>650</v>
      </c>
      <c r="G252" s="196" t="s">
        <v>334</v>
      </c>
      <c r="H252" s="197">
        <v>20</v>
      </c>
      <c r="I252" s="198"/>
      <c r="J252" s="199">
        <f>ROUND(I252*H252,2)</f>
        <v>0</v>
      </c>
      <c r="K252" s="195" t="s">
        <v>212</v>
      </c>
      <c r="L252" s="40"/>
      <c r="M252" s="200" t="s">
        <v>1</v>
      </c>
      <c r="N252" s="201" t="s">
        <v>43</v>
      </c>
      <c r="O252" s="73"/>
      <c r="P252" s="202">
        <f>O252*H252</f>
        <v>0</v>
      </c>
      <c r="Q252" s="202">
        <v>2.7599999999999999E-3</v>
      </c>
      <c r="R252" s="202">
        <f>Q252*H252</f>
        <v>5.5199999999999999E-2</v>
      </c>
      <c r="S252" s="202">
        <v>0</v>
      </c>
      <c r="T252" s="20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4" t="s">
        <v>111</v>
      </c>
      <c r="AT252" s="204" t="s">
        <v>165</v>
      </c>
      <c r="AU252" s="204" t="s">
        <v>85</v>
      </c>
      <c r="AY252" s="18" t="s">
        <v>163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8" t="s">
        <v>111</v>
      </c>
      <c r="BK252" s="205">
        <f>ROUND(I252*H252,2)</f>
        <v>0</v>
      </c>
      <c r="BL252" s="18" t="s">
        <v>111</v>
      </c>
      <c r="BM252" s="204" t="s">
        <v>651</v>
      </c>
    </row>
    <row r="253" spans="1:65" s="13" customFormat="1" ht="11.25">
      <c r="B253" s="206"/>
      <c r="C253" s="207"/>
      <c r="D253" s="208" t="s">
        <v>169</v>
      </c>
      <c r="E253" s="209" t="s">
        <v>1</v>
      </c>
      <c r="F253" s="210" t="s">
        <v>220</v>
      </c>
      <c r="G253" s="207"/>
      <c r="H253" s="209" t="s">
        <v>1</v>
      </c>
      <c r="I253" s="211"/>
      <c r="J253" s="207"/>
      <c r="K253" s="207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169</v>
      </c>
      <c r="AU253" s="216" t="s">
        <v>85</v>
      </c>
      <c r="AV253" s="13" t="s">
        <v>83</v>
      </c>
      <c r="AW253" s="13" t="s">
        <v>32</v>
      </c>
      <c r="AX253" s="13" t="s">
        <v>76</v>
      </c>
      <c r="AY253" s="216" t="s">
        <v>163</v>
      </c>
    </row>
    <row r="254" spans="1:65" s="14" customFormat="1" ht="11.25">
      <c r="B254" s="217"/>
      <c r="C254" s="218"/>
      <c r="D254" s="208" t="s">
        <v>169</v>
      </c>
      <c r="E254" s="219" t="s">
        <v>1</v>
      </c>
      <c r="F254" s="220" t="s">
        <v>1021</v>
      </c>
      <c r="G254" s="218"/>
      <c r="H254" s="221">
        <v>20</v>
      </c>
      <c r="I254" s="222"/>
      <c r="J254" s="218"/>
      <c r="K254" s="218"/>
      <c r="L254" s="223"/>
      <c r="M254" s="229"/>
      <c r="N254" s="230"/>
      <c r="O254" s="230"/>
      <c r="P254" s="230"/>
      <c r="Q254" s="230"/>
      <c r="R254" s="230"/>
      <c r="S254" s="230"/>
      <c r="T254" s="231"/>
      <c r="AT254" s="227" t="s">
        <v>169</v>
      </c>
      <c r="AU254" s="227" t="s">
        <v>85</v>
      </c>
      <c r="AV254" s="14" t="s">
        <v>85</v>
      </c>
      <c r="AW254" s="14" t="s">
        <v>32</v>
      </c>
      <c r="AX254" s="14" t="s">
        <v>83</v>
      </c>
      <c r="AY254" s="227" t="s">
        <v>163</v>
      </c>
    </row>
    <row r="255" spans="1:65" s="2" customFormat="1" ht="24.2" customHeight="1">
      <c r="A255" s="35"/>
      <c r="B255" s="36"/>
      <c r="C255" s="193" t="s">
        <v>354</v>
      </c>
      <c r="D255" s="193" t="s">
        <v>165</v>
      </c>
      <c r="E255" s="194" t="s">
        <v>653</v>
      </c>
      <c r="F255" s="195" t="s">
        <v>654</v>
      </c>
      <c r="G255" s="196" t="s">
        <v>334</v>
      </c>
      <c r="H255" s="197">
        <v>40</v>
      </c>
      <c r="I255" s="198"/>
      <c r="J255" s="199">
        <f>ROUND(I255*H255,2)</f>
        <v>0</v>
      </c>
      <c r="K255" s="195" t="s">
        <v>212</v>
      </c>
      <c r="L255" s="40"/>
      <c r="M255" s="200" t="s">
        <v>1</v>
      </c>
      <c r="N255" s="201" t="s">
        <v>43</v>
      </c>
      <c r="O255" s="73"/>
      <c r="P255" s="202">
        <f>O255*H255</f>
        <v>0</v>
      </c>
      <c r="Q255" s="202">
        <v>4.4000000000000003E-3</v>
      </c>
      <c r="R255" s="202">
        <f>Q255*H255</f>
        <v>0.17600000000000002</v>
      </c>
      <c r="S255" s="202">
        <v>0</v>
      </c>
      <c r="T255" s="20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4" t="s">
        <v>111</v>
      </c>
      <c r="AT255" s="204" t="s">
        <v>165</v>
      </c>
      <c r="AU255" s="204" t="s">
        <v>85</v>
      </c>
      <c r="AY255" s="18" t="s">
        <v>163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8" t="s">
        <v>111</v>
      </c>
      <c r="BK255" s="205">
        <f>ROUND(I255*H255,2)</f>
        <v>0</v>
      </c>
      <c r="BL255" s="18" t="s">
        <v>111</v>
      </c>
      <c r="BM255" s="204" t="s">
        <v>655</v>
      </c>
    </row>
    <row r="256" spans="1:65" s="13" customFormat="1" ht="11.25">
      <c r="B256" s="206"/>
      <c r="C256" s="207"/>
      <c r="D256" s="208" t="s">
        <v>169</v>
      </c>
      <c r="E256" s="209" t="s">
        <v>1</v>
      </c>
      <c r="F256" s="210" t="s">
        <v>220</v>
      </c>
      <c r="G256" s="207"/>
      <c r="H256" s="209" t="s">
        <v>1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169</v>
      </c>
      <c r="AU256" s="216" t="s">
        <v>85</v>
      </c>
      <c r="AV256" s="13" t="s">
        <v>83</v>
      </c>
      <c r="AW256" s="13" t="s">
        <v>32</v>
      </c>
      <c r="AX256" s="13" t="s">
        <v>76</v>
      </c>
      <c r="AY256" s="216" t="s">
        <v>163</v>
      </c>
    </row>
    <row r="257" spans="1:65" s="14" customFormat="1" ht="11.25">
      <c r="B257" s="217"/>
      <c r="C257" s="218"/>
      <c r="D257" s="208" t="s">
        <v>169</v>
      </c>
      <c r="E257" s="219" t="s">
        <v>1</v>
      </c>
      <c r="F257" s="220" t="s">
        <v>1022</v>
      </c>
      <c r="G257" s="218"/>
      <c r="H257" s="221">
        <v>40</v>
      </c>
      <c r="I257" s="222"/>
      <c r="J257" s="218"/>
      <c r="K257" s="218"/>
      <c r="L257" s="223"/>
      <c r="M257" s="229"/>
      <c r="N257" s="230"/>
      <c r="O257" s="230"/>
      <c r="P257" s="230"/>
      <c r="Q257" s="230"/>
      <c r="R257" s="230"/>
      <c r="S257" s="230"/>
      <c r="T257" s="231"/>
      <c r="AT257" s="227" t="s">
        <v>169</v>
      </c>
      <c r="AU257" s="227" t="s">
        <v>85</v>
      </c>
      <c r="AV257" s="14" t="s">
        <v>85</v>
      </c>
      <c r="AW257" s="14" t="s">
        <v>32</v>
      </c>
      <c r="AX257" s="14" t="s">
        <v>83</v>
      </c>
      <c r="AY257" s="227" t="s">
        <v>163</v>
      </c>
    </row>
    <row r="258" spans="1:65" s="2" customFormat="1" ht="24.2" customHeight="1">
      <c r="A258" s="35"/>
      <c r="B258" s="36"/>
      <c r="C258" s="193" t="s">
        <v>359</v>
      </c>
      <c r="D258" s="193" t="s">
        <v>165</v>
      </c>
      <c r="E258" s="194" t="s">
        <v>657</v>
      </c>
      <c r="F258" s="195" t="s">
        <v>658</v>
      </c>
      <c r="G258" s="196" t="s">
        <v>345</v>
      </c>
      <c r="H258" s="197">
        <v>3</v>
      </c>
      <c r="I258" s="198"/>
      <c r="J258" s="199">
        <f>ROUND(I258*H258,2)</f>
        <v>0</v>
      </c>
      <c r="K258" s="195" t="s">
        <v>212</v>
      </c>
      <c r="L258" s="40"/>
      <c r="M258" s="200" t="s">
        <v>1</v>
      </c>
      <c r="N258" s="201" t="s">
        <v>43</v>
      </c>
      <c r="O258" s="73"/>
      <c r="P258" s="202">
        <f>O258*H258</f>
        <v>0</v>
      </c>
      <c r="Q258" s="202">
        <v>5.8029999999999998E-2</v>
      </c>
      <c r="R258" s="202">
        <f>Q258*H258</f>
        <v>0.17408999999999999</v>
      </c>
      <c r="S258" s="202">
        <v>0</v>
      </c>
      <c r="T258" s="20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4" t="s">
        <v>111</v>
      </c>
      <c r="AT258" s="204" t="s">
        <v>165</v>
      </c>
      <c r="AU258" s="204" t="s">
        <v>85</v>
      </c>
      <c r="AY258" s="18" t="s">
        <v>163</v>
      </c>
      <c r="BE258" s="205">
        <f>IF(N258="základní",J258,0)</f>
        <v>0</v>
      </c>
      <c r="BF258" s="205">
        <f>IF(N258="snížená",J258,0)</f>
        <v>0</v>
      </c>
      <c r="BG258" s="205">
        <f>IF(N258="zákl. přenesená",J258,0)</f>
        <v>0</v>
      </c>
      <c r="BH258" s="205">
        <f>IF(N258="sníž. přenesená",J258,0)</f>
        <v>0</v>
      </c>
      <c r="BI258" s="205">
        <f>IF(N258="nulová",J258,0)</f>
        <v>0</v>
      </c>
      <c r="BJ258" s="18" t="s">
        <v>111</v>
      </c>
      <c r="BK258" s="205">
        <f>ROUND(I258*H258,2)</f>
        <v>0</v>
      </c>
      <c r="BL258" s="18" t="s">
        <v>111</v>
      </c>
      <c r="BM258" s="204" t="s">
        <v>659</v>
      </c>
    </row>
    <row r="259" spans="1:65" s="13" customFormat="1" ht="11.25">
      <c r="B259" s="206"/>
      <c r="C259" s="207"/>
      <c r="D259" s="208" t="s">
        <v>169</v>
      </c>
      <c r="E259" s="209" t="s">
        <v>1</v>
      </c>
      <c r="F259" s="210" t="s">
        <v>220</v>
      </c>
      <c r="G259" s="207"/>
      <c r="H259" s="209" t="s">
        <v>1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169</v>
      </c>
      <c r="AU259" s="216" t="s">
        <v>85</v>
      </c>
      <c r="AV259" s="13" t="s">
        <v>83</v>
      </c>
      <c r="AW259" s="13" t="s">
        <v>32</v>
      </c>
      <c r="AX259" s="13" t="s">
        <v>76</v>
      </c>
      <c r="AY259" s="216" t="s">
        <v>163</v>
      </c>
    </row>
    <row r="260" spans="1:65" s="14" customFormat="1" ht="11.25">
      <c r="B260" s="217"/>
      <c r="C260" s="218"/>
      <c r="D260" s="208" t="s">
        <v>169</v>
      </c>
      <c r="E260" s="219" t="s">
        <v>1</v>
      </c>
      <c r="F260" s="220" t="s">
        <v>97</v>
      </c>
      <c r="G260" s="218"/>
      <c r="H260" s="221">
        <v>3</v>
      </c>
      <c r="I260" s="222"/>
      <c r="J260" s="218"/>
      <c r="K260" s="218"/>
      <c r="L260" s="223"/>
      <c r="M260" s="229"/>
      <c r="N260" s="230"/>
      <c r="O260" s="230"/>
      <c r="P260" s="230"/>
      <c r="Q260" s="230"/>
      <c r="R260" s="230"/>
      <c r="S260" s="230"/>
      <c r="T260" s="231"/>
      <c r="AT260" s="227" t="s">
        <v>169</v>
      </c>
      <c r="AU260" s="227" t="s">
        <v>85</v>
      </c>
      <c r="AV260" s="14" t="s">
        <v>85</v>
      </c>
      <c r="AW260" s="14" t="s">
        <v>32</v>
      </c>
      <c r="AX260" s="14" t="s">
        <v>83</v>
      </c>
      <c r="AY260" s="227" t="s">
        <v>163</v>
      </c>
    </row>
    <row r="261" spans="1:65" s="2" customFormat="1" ht="33" customHeight="1">
      <c r="A261" s="35"/>
      <c r="B261" s="36"/>
      <c r="C261" s="193" t="s">
        <v>364</v>
      </c>
      <c r="D261" s="193" t="s">
        <v>165</v>
      </c>
      <c r="E261" s="194" t="s">
        <v>660</v>
      </c>
      <c r="F261" s="195" t="s">
        <v>661</v>
      </c>
      <c r="G261" s="196" t="s">
        <v>345</v>
      </c>
      <c r="H261" s="197">
        <v>1</v>
      </c>
      <c r="I261" s="198"/>
      <c r="J261" s="199">
        <f>ROUND(I261*H261,2)</f>
        <v>0</v>
      </c>
      <c r="K261" s="195" t="s">
        <v>212</v>
      </c>
      <c r="L261" s="40"/>
      <c r="M261" s="200" t="s">
        <v>1</v>
      </c>
      <c r="N261" s="201" t="s">
        <v>43</v>
      </c>
      <c r="O261" s="73"/>
      <c r="P261" s="202">
        <f>O261*H261</f>
        <v>0</v>
      </c>
      <c r="Q261" s="202">
        <v>1.136E-2</v>
      </c>
      <c r="R261" s="202">
        <f>Q261*H261</f>
        <v>1.136E-2</v>
      </c>
      <c r="S261" s="202">
        <v>0</v>
      </c>
      <c r="T261" s="20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4" t="s">
        <v>111</v>
      </c>
      <c r="AT261" s="204" t="s">
        <v>165</v>
      </c>
      <c r="AU261" s="204" t="s">
        <v>85</v>
      </c>
      <c r="AY261" s="18" t="s">
        <v>163</v>
      </c>
      <c r="BE261" s="205">
        <f>IF(N261="základní",J261,0)</f>
        <v>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8" t="s">
        <v>111</v>
      </c>
      <c r="BK261" s="205">
        <f>ROUND(I261*H261,2)</f>
        <v>0</v>
      </c>
      <c r="BL261" s="18" t="s">
        <v>111</v>
      </c>
      <c r="BM261" s="204" t="s">
        <v>662</v>
      </c>
    </row>
    <row r="262" spans="1:65" s="13" customFormat="1" ht="11.25">
      <c r="B262" s="206"/>
      <c r="C262" s="207"/>
      <c r="D262" s="208" t="s">
        <v>169</v>
      </c>
      <c r="E262" s="209" t="s">
        <v>1</v>
      </c>
      <c r="F262" s="210" t="s">
        <v>220</v>
      </c>
      <c r="G262" s="207"/>
      <c r="H262" s="209" t="s">
        <v>1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169</v>
      </c>
      <c r="AU262" s="216" t="s">
        <v>85</v>
      </c>
      <c r="AV262" s="13" t="s">
        <v>83</v>
      </c>
      <c r="AW262" s="13" t="s">
        <v>32</v>
      </c>
      <c r="AX262" s="13" t="s">
        <v>76</v>
      </c>
      <c r="AY262" s="216" t="s">
        <v>163</v>
      </c>
    </row>
    <row r="263" spans="1:65" s="14" customFormat="1" ht="11.25">
      <c r="B263" s="217"/>
      <c r="C263" s="218"/>
      <c r="D263" s="208" t="s">
        <v>169</v>
      </c>
      <c r="E263" s="219" t="s">
        <v>1</v>
      </c>
      <c r="F263" s="220" t="s">
        <v>83</v>
      </c>
      <c r="G263" s="218"/>
      <c r="H263" s="221">
        <v>1</v>
      </c>
      <c r="I263" s="222"/>
      <c r="J263" s="218"/>
      <c r="K263" s="218"/>
      <c r="L263" s="223"/>
      <c r="M263" s="229"/>
      <c r="N263" s="230"/>
      <c r="O263" s="230"/>
      <c r="P263" s="230"/>
      <c r="Q263" s="230"/>
      <c r="R263" s="230"/>
      <c r="S263" s="230"/>
      <c r="T263" s="231"/>
      <c r="AT263" s="227" t="s">
        <v>169</v>
      </c>
      <c r="AU263" s="227" t="s">
        <v>85</v>
      </c>
      <c r="AV263" s="14" t="s">
        <v>85</v>
      </c>
      <c r="AW263" s="14" t="s">
        <v>32</v>
      </c>
      <c r="AX263" s="14" t="s">
        <v>83</v>
      </c>
      <c r="AY263" s="227" t="s">
        <v>163</v>
      </c>
    </row>
    <row r="264" spans="1:65" s="2" customFormat="1" ht="33" customHeight="1">
      <c r="A264" s="35"/>
      <c r="B264" s="36"/>
      <c r="C264" s="193" t="s">
        <v>369</v>
      </c>
      <c r="D264" s="193" t="s">
        <v>165</v>
      </c>
      <c r="E264" s="194" t="s">
        <v>663</v>
      </c>
      <c r="F264" s="195" t="s">
        <v>664</v>
      </c>
      <c r="G264" s="196" t="s">
        <v>345</v>
      </c>
      <c r="H264" s="197">
        <v>2</v>
      </c>
      <c r="I264" s="198"/>
      <c r="J264" s="199">
        <f>ROUND(I264*H264,2)</f>
        <v>0</v>
      </c>
      <c r="K264" s="195" t="s">
        <v>212</v>
      </c>
      <c r="L264" s="40"/>
      <c r="M264" s="200" t="s">
        <v>1</v>
      </c>
      <c r="N264" s="201" t="s">
        <v>43</v>
      </c>
      <c r="O264" s="73"/>
      <c r="P264" s="202">
        <f>O264*H264</f>
        <v>0</v>
      </c>
      <c r="Q264" s="202">
        <v>1.8180000000000002E-2</v>
      </c>
      <c r="R264" s="202">
        <f>Q264*H264</f>
        <v>3.6360000000000003E-2</v>
      </c>
      <c r="S264" s="202">
        <v>0</v>
      </c>
      <c r="T264" s="203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4" t="s">
        <v>111</v>
      </c>
      <c r="AT264" s="204" t="s">
        <v>165</v>
      </c>
      <c r="AU264" s="204" t="s">
        <v>85</v>
      </c>
      <c r="AY264" s="18" t="s">
        <v>163</v>
      </c>
      <c r="BE264" s="205">
        <f>IF(N264="základní",J264,0)</f>
        <v>0</v>
      </c>
      <c r="BF264" s="205">
        <f>IF(N264="snížená",J264,0)</f>
        <v>0</v>
      </c>
      <c r="BG264" s="205">
        <f>IF(N264="zákl. přenesená",J264,0)</f>
        <v>0</v>
      </c>
      <c r="BH264" s="205">
        <f>IF(N264="sníž. přenesená",J264,0)</f>
        <v>0</v>
      </c>
      <c r="BI264" s="205">
        <f>IF(N264="nulová",J264,0)</f>
        <v>0</v>
      </c>
      <c r="BJ264" s="18" t="s">
        <v>111</v>
      </c>
      <c r="BK264" s="205">
        <f>ROUND(I264*H264,2)</f>
        <v>0</v>
      </c>
      <c r="BL264" s="18" t="s">
        <v>111</v>
      </c>
      <c r="BM264" s="204" t="s">
        <v>665</v>
      </c>
    </row>
    <row r="265" spans="1:65" s="13" customFormat="1" ht="11.25">
      <c r="B265" s="206"/>
      <c r="C265" s="207"/>
      <c r="D265" s="208" t="s">
        <v>169</v>
      </c>
      <c r="E265" s="209" t="s">
        <v>1</v>
      </c>
      <c r="F265" s="210" t="s">
        <v>220</v>
      </c>
      <c r="G265" s="207"/>
      <c r="H265" s="209" t="s">
        <v>1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169</v>
      </c>
      <c r="AU265" s="216" t="s">
        <v>85</v>
      </c>
      <c r="AV265" s="13" t="s">
        <v>83</v>
      </c>
      <c r="AW265" s="13" t="s">
        <v>32</v>
      </c>
      <c r="AX265" s="13" t="s">
        <v>76</v>
      </c>
      <c r="AY265" s="216" t="s">
        <v>163</v>
      </c>
    </row>
    <row r="266" spans="1:65" s="14" customFormat="1" ht="11.25">
      <c r="B266" s="217"/>
      <c r="C266" s="218"/>
      <c r="D266" s="208" t="s">
        <v>169</v>
      </c>
      <c r="E266" s="219" t="s">
        <v>1</v>
      </c>
      <c r="F266" s="220" t="s">
        <v>85</v>
      </c>
      <c r="G266" s="218"/>
      <c r="H266" s="221">
        <v>2</v>
      </c>
      <c r="I266" s="222"/>
      <c r="J266" s="218"/>
      <c r="K266" s="218"/>
      <c r="L266" s="223"/>
      <c r="M266" s="229"/>
      <c r="N266" s="230"/>
      <c r="O266" s="230"/>
      <c r="P266" s="230"/>
      <c r="Q266" s="230"/>
      <c r="R266" s="230"/>
      <c r="S266" s="230"/>
      <c r="T266" s="231"/>
      <c r="AT266" s="227" t="s">
        <v>169</v>
      </c>
      <c r="AU266" s="227" t="s">
        <v>85</v>
      </c>
      <c r="AV266" s="14" t="s">
        <v>85</v>
      </c>
      <c r="AW266" s="14" t="s">
        <v>32</v>
      </c>
      <c r="AX266" s="14" t="s">
        <v>83</v>
      </c>
      <c r="AY266" s="227" t="s">
        <v>163</v>
      </c>
    </row>
    <row r="267" spans="1:65" s="2" customFormat="1" ht="24.2" customHeight="1">
      <c r="A267" s="35"/>
      <c r="B267" s="36"/>
      <c r="C267" s="193" t="s">
        <v>375</v>
      </c>
      <c r="D267" s="193" t="s">
        <v>165</v>
      </c>
      <c r="E267" s="194" t="s">
        <v>669</v>
      </c>
      <c r="F267" s="195" t="s">
        <v>670</v>
      </c>
      <c r="G267" s="196" t="s">
        <v>345</v>
      </c>
      <c r="H267" s="197">
        <v>3</v>
      </c>
      <c r="I267" s="198"/>
      <c r="J267" s="199">
        <f>ROUND(I267*H267,2)</f>
        <v>0</v>
      </c>
      <c r="K267" s="195" t="s">
        <v>212</v>
      </c>
      <c r="L267" s="40"/>
      <c r="M267" s="200" t="s">
        <v>1</v>
      </c>
      <c r="N267" s="201" t="s">
        <v>43</v>
      </c>
      <c r="O267" s="73"/>
      <c r="P267" s="202">
        <f>O267*H267</f>
        <v>0</v>
      </c>
      <c r="Q267" s="202">
        <v>0</v>
      </c>
      <c r="R267" s="202">
        <f>Q267*H267</f>
        <v>0</v>
      </c>
      <c r="S267" s="202">
        <v>0</v>
      </c>
      <c r="T267" s="20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4" t="s">
        <v>111</v>
      </c>
      <c r="AT267" s="204" t="s">
        <v>165</v>
      </c>
      <c r="AU267" s="204" t="s">
        <v>85</v>
      </c>
      <c r="AY267" s="18" t="s">
        <v>163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8" t="s">
        <v>111</v>
      </c>
      <c r="BK267" s="205">
        <f>ROUND(I267*H267,2)</f>
        <v>0</v>
      </c>
      <c r="BL267" s="18" t="s">
        <v>111</v>
      </c>
      <c r="BM267" s="204" t="s">
        <v>671</v>
      </c>
    </row>
    <row r="268" spans="1:65" s="13" customFormat="1" ht="11.25">
      <c r="B268" s="206"/>
      <c r="C268" s="207"/>
      <c r="D268" s="208" t="s">
        <v>169</v>
      </c>
      <c r="E268" s="209" t="s">
        <v>1</v>
      </c>
      <c r="F268" s="210" t="s">
        <v>220</v>
      </c>
      <c r="G268" s="207"/>
      <c r="H268" s="209" t="s">
        <v>1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169</v>
      </c>
      <c r="AU268" s="216" t="s">
        <v>85</v>
      </c>
      <c r="AV268" s="13" t="s">
        <v>83</v>
      </c>
      <c r="AW268" s="13" t="s">
        <v>32</v>
      </c>
      <c r="AX268" s="13" t="s">
        <v>76</v>
      </c>
      <c r="AY268" s="216" t="s">
        <v>163</v>
      </c>
    </row>
    <row r="269" spans="1:65" s="14" customFormat="1" ht="11.25">
      <c r="B269" s="217"/>
      <c r="C269" s="218"/>
      <c r="D269" s="208" t="s">
        <v>169</v>
      </c>
      <c r="E269" s="219" t="s">
        <v>1</v>
      </c>
      <c r="F269" s="220" t="s">
        <v>97</v>
      </c>
      <c r="G269" s="218"/>
      <c r="H269" s="221">
        <v>3</v>
      </c>
      <c r="I269" s="222"/>
      <c r="J269" s="218"/>
      <c r="K269" s="218"/>
      <c r="L269" s="223"/>
      <c r="M269" s="229"/>
      <c r="N269" s="230"/>
      <c r="O269" s="230"/>
      <c r="P269" s="230"/>
      <c r="Q269" s="230"/>
      <c r="R269" s="230"/>
      <c r="S269" s="230"/>
      <c r="T269" s="231"/>
      <c r="AT269" s="227" t="s">
        <v>169</v>
      </c>
      <c r="AU269" s="227" t="s">
        <v>85</v>
      </c>
      <c r="AV269" s="14" t="s">
        <v>85</v>
      </c>
      <c r="AW269" s="14" t="s">
        <v>32</v>
      </c>
      <c r="AX269" s="14" t="s">
        <v>83</v>
      </c>
      <c r="AY269" s="227" t="s">
        <v>163</v>
      </c>
    </row>
    <row r="270" spans="1:65" s="2" customFormat="1" ht="33" customHeight="1">
      <c r="A270" s="35"/>
      <c r="B270" s="36"/>
      <c r="C270" s="193" t="s">
        <v>380</v>
      </c>
      <c r="D270" s="193" t="s">
        <v>165</v>
      </c>
      <c r="E270" s="194" t="s">
        <v>672</v>
      </c>
      <c r="F270" s="195" t="s">
        <v>673</v>
      </c>
      <c r="G270" s="196" t="s">
        <v>345</v>
      </c>
      <c r="H270" s="197">
        <v>3</v>
      </c>
      <c r="I270" s="198"/>
      <c r="J270" s="199">
        <f>ROUND(I270*H270,2)</f>
        <v>0</v>
      </c>
      <c r="K270" s="195" t="s">
        <v>212</v>
      </c>
      <c r="L270" s="40"/>
      <c r="M270" s="200" t="s">
        <v>1</v>
      </c>
      <c r="N270" s="201" t="s">
        <v>43</v>
      </c>
      <c r="O270" s="73"/>
      <c r="P270" s="202">
        <f>O270*H270</f>
        <v>0</v>
      </c>
      <c r="Q270" s="202">
        <v>5.4539999999999998E-2</v>
      </c>
      <c r="R270" s="202">
        <f>Q270*H270</f>
        <v>0.16361999999999999</v>
      </c>
      <c r="S270" s="202">
        <v>0</v>
      </c>
      <c r="T270" s="20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4" t="s">
        <v>111</v>
      </c>
      <c r="AT270" s="204" t="s">
        <v>165</v>
      </c>
      <c r="AU270" s="204" t="s">
        <v>85</v>
      </c>
      <c r="AY270" s="18" t="s">
        <v>163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8" t="s">
        <v>111</v>
      </c>
      <c r="BK270" s="205">
        <f>ROUND(I270*H270,2)</f>
        <v>0</v>
      </c>
      <c r="BL270" s="18" t="s">
        <v>111</v>
      </c>
      <c r="BM270" s="204" t="s">
        <v>674</v>
      </c>
    </row>
    <row r="271" spans="1:65" s="13" customFormat="1" ht="11.25">
      <c r="B271" s="206"/>
      <c r="C271" s="207"/>
      <c r="D271" s="208" t="s">
        <v>169</v>
      </c>
      <c r="E271" s="209" t="s">
        <v>1</v>
      </c>
      <c r="F271" s="210" t="s">
        <v>220</v>
      </c>
      <c r="G271" s="207"/>
      <c r="H271" s="209" t="s">
        <v>1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169</v>
      </c>
      <c r="AU271" s="216" t="s">
        <v>85</v>
      </c>
      <c r="AV271" s="13" t="s">
        <v>83</v>
      </c>
      <c r="AW271" s="13" t="s">
        <v>32</v>
      </c>
      <c r="AX271" s="13" t="s">
        <v>76</v>
      </c>
      <c r="AY271" s="216" t="s">
        <v>163</v>
      </c>
    </row>
    <row r="272" spans="1:65" s="14" customFormat="1" ht="11.25">
      <c r="B272" s="217"/>
      <c r="C272" s="218"/>
      <c r="D272" s="208" t="s">
        <v>169</v>
      </c>
      <c r="E272" s="219" t="s">
        <v>1</v>
      </c>
      <c r="F272" s="220" t="s">
        <v>97</v>
      </c>
      <c r="G272" s="218"/>
      <c r="H272" s="221">
        <v>3</v>
      </c>
      <c r="I272" s="222"/>
      <c r="J272" s="218"/>
      <c r="K272" s="218"/>
      <c r="L272" s="223"/>
      <c r="M272" s="229"/>
      <c r="N272" s="230"/>
      <c r="O272" s="230"/>
      <c r="P272" s="230"/>
      <c r="Q272" s="230"/>
      <c r="R272" s="230"/>
      <c r="S272" s="230"/>
      <c r="T272" s="231"/>
      <c r="AT272" s="227" t="s">
        <v>169</v>
      </c>
      <c r="AU272" s="227" t="s">
        <v>85</v>
      </c>
      <c r="AV272" s="14" t="s">
        <v>85</v>
      </c>
      <c r="AW272" s="14" t="s">
        <v>32</v>
      </c>
      <c r="AX272" s="14" t="s">
        <v>83</v>
      </c>
      <c r="AY272" s="227" t="s">
        <v>163</v>
      </c>
    </row>
    <row r="273" spans="1:65" s="12" customFormat="1" ht="22.9" customHeight="1">
      <c r="B273" s="177"/>
      <c r="C273" s="178"/>
      <c r="D273" s="179" t="s">
        <v>75</v>
      </c>
      <c r="E273" s="191" t="s">
        <v>522</v>
      </c>
      <c r="F273" s="191" t="s">
        <v>523</v>
      </c>
      <c r="G273" s="178"/>
      <c r="H273" s="178"/>
      <c r="I273" s="181"/>
      <c r="J273" s="192">
        <f>BK273</f>
        <v>0</v>
      </c>
      <c r="K273" s="178"/>
      <c r="L273" s="183"/>
      <c r="M273" s="184"/>
      <c r="N273" s="185"/>
      <c r="O273" s="185"/>
      <c r="P273" s="186">
        <f>SUM(P274:P275)</f>
        <v>0</v>
      </c>
      <c r="Q273" s="185"/>
      <c r="R273" s="186">
        <f>SUM(R274:R275)</f>
        <v>0</v>
      </c>
      <c r="S273" s="185"/>
      <c r="T273" s="187">
        <f>SUM(T274:T275)</f>
        <v>0</v>
      </c>
      <c r="AR273" s="188" t="s">
        <v>83</v>
      </c>
      <c r="AT273" s="189" t="s">
        <v>75</v>
      </c>
      <c r="AU273" s="189" t="s">
        <v>83</v>
      </c>
      <c r="AY273" s="188" t="s">
        <v>163</v>
      </c>
      <c r="BK273" s="190">
        <f>SUM(BK274:BK275)</f>
        <v>0</v>
      </c>
    </row>
    <row r="274" spans="1:65" s="2" customFormat="1" ht="24.2" customHeight="1">
      <c r="A274" s="35"/>
      <c r="B274" s="36"/>
      <c r="C274" s="193" t="s">
        <v>385</v>
      </c>
      <c r="D274" s="193" t="s">
        <v>165</v>
      </c>
      <c r="E274" s="194" t="s">
        <v>525</v>
      </c>
      <c r="F274" s="195" t="s">
        <v>526</v>
      </c>
      <c r="G274" s="196" t="s">
        <v>296</v>
      </c>
      <c r="H274" s="197">
        <v>0.72599999999999998</v>
      </c>
      <c r="I274" s="198"/>
      <c r="J274" s="199">
        <f>ROUND(I274*H274,2)</f>
        <v>0</v>
      </c>
      <c r="K274" s="195" t="s">
        <v>212</v>
      </c>
      <c r="L274" s="40"/>
      <c r="M274" s="200" t="s">
        <v>1</v>
      </c>
      <c r="N274" s="201" t="s">
        <v>43</v>
      </c>
      <c r="O274" s="73"/>
      <c r="P274" s="202">
        <f>O274*H274</f>
        <v>0</v>
      </c>
      <c r="Q274" s="202">
        <v>0</v>
      </c>
      <c r="R274" s="202">
        <f>Q274*H274</f>
        <v>0</v>
      </c>
      <c r="S274" s="202">
        <v>0</v>
      </c>
      <c r="T274" s="20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4" t="s">
        <v>111</v>
      </c>
      <c r="AT274" s="204" t="s">
        <v>165</v>
      </c>
      <c r="AU274" s="204" t="s">
        <v>85</v>
      </c>
      <c r="AY274" s="18" t="s">
        <v>163</v>
      </c>
      <c r="BE274" s="205">
        <f>IF(N274="základní",J274,0)</f>
        <v>0</v>
      </c>
      <c r="BF274" s="205">
        <f>IF(N274="snížená",J274,0)</f>
        <v>0</v>
      </c>
      <c r="BG274" s="205">
        <f>IF(N274="zákl. přenesená",J274,0)</f>
        <v>0</v>
      </c>
      <c r="BH274" s="205">
        <f>IF(N274="sníž. přenesená",J274,0)</f>
        <v>0</v>
      </c>
      <c r="BI274" s="205">
        <f>IF(N274="nulová",J274,0)</f>
        <v>0</v>
      </c>
      <c r="BJ274" s="18" t="s">
        <v>111</v>
      </c>
      <c r="BK274" s="205">
        <f>ROUND(I274*H274,2)</f>
        <v>0</v>
      </c>
      <c r="BL274" s="18" t="s">
        <v>111</v>
      </c>
      <c r="BM274" s="204" t="s">
        <v>527</v>
      </c>
    </row>
    <row r="275" spans="1:65" s="14" customFormat="1" ht="11.25">
      <c r="B275" s="217"/>
      <c r="C275" s="218"/>
      <c r="D275" s="208" t="s">
        <v>169</v>
      </c>
      <c r="E275" s="219" t="s">
        <v>1</v>
      </c>
      <c r="F275" s="220" t="s">
        <v>1023</v>
      </c>
      <c r="G275" s="218"/>
      <c r="H275" s="221">
        <v>0.72599999999999998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169</v>
      </c>
      <c r="AU275" s="227" t="s">
        <v>85</v>
      </c>
      <c r="AV275" s="14" t="s">
        <v>85</v>
      </c>
      <c r="AW275" s="14" t="s">
        <v>32</v>
      </c>
      <c r="AX275" s="14" t="s">
        <v>83</v>
      </c>
      <c r="AY275" s="227" t="s">
        <v>163</v>
      </c>
    </row>
    <row r="276" spans="1:65" s="2" customFormat="1" ht="6.95" customHeight="1">
      <c r="A276" s="35"/>
      <c r="B276" s="56"/>
      <c r="C276" s="57"/>
      <c r="D276" s="57"/>
      <c r="E276" s="57"/>
      <c r="F276" s="57"/>
      <c r="G276" s="57"/>
      <c r="H276" s="57"/>
      <c r="I276" s="57"/>
      <c r="J276" s="57"/>
      <c r="K276" s="57"/>
      <c r="L276" s="40"/>
      <c r="M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</row>
  </sheetData>
  <sheetProtection password="CC35" sheet="1" objects="1" scenarios="1" formatColumns="0" formatRows="0" autoFilter="0"/>
  <autoFilter ref="C128:K275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110</v>
      </c>
      <c r="AZ2" s="228" t="s">
        <v>171</v>
      </c>
      <c r="BA2" s="228" t="s">
        <v>1</v>
      </c>
      <c r="BB2" s="228" t="s">
        <v>1</v>
      </c>
      <c r="BC2" s="228" t="s">
        <v>1024</v>
      </c>
      <c r="BD2" s="228" t="s">
        <v>85</v>
      </c>
    </row>
    <row r="3" spans="1:5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  <c r="AZ3" s="228" t="s">
        <v>173</v>
      </c>
      <c r="BA3" s="228" t="s">
        <v>174</v>
      </c>
      <c r="BB3" s="228" t="s">
        <v>1</v>
      </c>
      <c r="BC3" s="228" t="s">
        <v>1025</v>
      </c>
      <c r="BD3" s="228" t="s">
        <v>85</v>
      </c>
    </row>
    <row r="4" spans="1:5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  <c r="AZ4" s="228" t="s">
        <v>178</v>
      </c>
      <c r="BA4" s="228" t="s">
        <v>1</v>
      </c>
      <c r="BB4" s="228" t="s">
        <v>1</v>
      </c>
      <c r="BC4" s="228" t="s">
        <v>1026</v>
      </c>
      <c r="BD4" s="228" t="s">
        <v>85</v>
      </c>
    </row>
    <row r="5" spans="1:56" s="1" customFormat="1" ht="6.95" customHeight="1">
      <c r="B5" s="21"/>
      <c r="L5" s="21"/>
      <c r="AZ5" s="228" t="s">
        <v>180</v>
      </c>
      <c r="BA5" s="228" t="s">
        <v>1</v>
      </c>
      <c r="BB5" s="228" t="s">
        <v>1</v>
      </c>
      <c r="BC5" s="228" t="s">
        <v>496</v>
      </c>
      <c r="BD5" s="228" t="s">
        <v>85</v>
      </c>
    </row>
    <row r="6" spans="1:56" s="1" customFormat="1" ht="12" customHeight="1">
      <c r="B6" s="21"/>
      <c r="D6" s="121" t="s">
        <v>16</v>
      </c>
      <c r="L6" s="21"/>
      <c r="AZ6" s="228" t="s">
        <v>184</v>
      </c>
      <c r="BA6" s="228" t="s">
        <v>1</v>
      </c>
      <c r="BB6" s="228" t="s">
        <v>1</v>
      </c>
      <c r="BC6" s="228" t="s">
        <v>1027</v>
      </c>
      <c r="BD6" s="228" t="s">
        <v>85</v>
      </c>
    </row>
    <row r="7" spans="1:5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  <c r="AZ7" s="228" t="s">
        <v>187</v>
      </c>
      <c r="BA7" s="228" t="s">
        <v>1</v>
      </c>
      <c r="BB7" s="228" t="s">
        <v>1</v>
      </c>
      <c r="BC7" s="228" t="s">
        <v>1028</v>
      </c>
      <c r="BD7" s="228" t="s">
        <v>85</v>
      </c>
    </row>
    <row r="8" spans="1:56" s="1" customFormat="1" ht="12" customHeight="1">
      <c r="B8" s="21"/>
      <c r="D8" s="121" t="s">
        <v>136</v>
      </c>
      <c r="L8" s="21"/>
      <c r="AZ8" s="228" t="s">
        <v>189</v>
      </c>
      <c r="BA8" s="228" t="s">
        <v>1</v>
      </c>
      <c r="BB8" s="228" t="s">
        <v>1</v>
      </c>
      <c r="BC8" s="228" t="s">
        <v>1029</v>
      </c>
      <c r="BD8" s="228" t="s">
        <v>85</v>
      </c>
    </row>
    <row r="9" spans="1:56" s="2" customFormat="1" ht="16.5" customHeight="1">
      <c r="A9" s="35"/>
      <c r="B9" s="40"/>
      <c r="C9" s="35"/>
      <c r="D9" s="35"/>
      <c r="E9" s="329" t="s">
        <v>186</v>
      </c>
      <c r="F9" s="331"/>
      <c r="G9" s="331"/>
      <c r="H9" s="331"/>
      <c r="I9" s="35"/>
      <c r="J9" s="35"/>
      <c r="K9" s="35"/>
      <c r="L9" s="5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228" t="s">
        <v>192</v>
      </c>
      <c r="BA9" s="228" t="s">
        <v>1</v>
      </c>
      <c r="BB9" s="228" t="s">
        <v>1</v>
      </c>
      <c r="BC9" s="228" t="s">
        <v>1030</v>
      </c>
      <c r="BD9" s="228" t="s">
        <v>85</v>
      </c>
    </row>
    <row r="10" spans="1:56" s="2" customFormat="1" ht="12" customHeight="1">
      <c r="A10" s="35"/>
      <c r="B10" s="40"/>
      <c r="C10" s="35"/>
      <c r="D10" s="121" t="s">
        <v>138</v>
      </c>
      <c r="E10" s="35"/>
      <c r="F10" s="35"/>
      <c r="G10" s="35"/>
      <c r="H10" s="35"/>
      <c r="I10" s="35"/>
      <c r="J10" s="35"/>
      <c r="K10" s="35"/>
      <c r="L10" s="5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228" t="s">
        <v>195</v>
      </c>
      <c r="BA10" s="228" t="s">
        <v>196</v>
      </c>
      <c r="BB10" s="228" t="s">
        <v>1</v>
      </c>
      <c r="BC10" s="228" t="s">
        <v>1031</v>
      </c>
      <c r="BD10" s="228" t="s">
        <v>85</v>
      </c>
    </row>
    <row r="11" spans="1:56" s="2" customFormat="1" ht="16.5" customHeight="1">
      <c r="A11" s="35"/>
      <c r="B11" s="40"/>
      <c r="C11" s="35"/>
      <c r="D11" s="35"/>
      <c r="E11" s="332" t="s">
        <v>1032</v>
      </c>
      <c r="F11" s="331"/>
      <c r="G11" s="331"/>
      <c r="H11" s="331"/>
      <c r="I11" s="35"/>
      <c r="J11" s="35"/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228" t="s">
        <v>701</v>
      </c>
      <c r="BA11" s="228" t="s">
        <v>1</v>
      </c>
      <c r="BB11" s="228" t="s">
        <v>1</v>
      </c>
      <c r="BC11" s="228" t="s">
        <v>1033</v>
      </c>
      <c r="BD11" s="228" t="s">
        <v>85</v>
      </c>
    </row>
    <row r="12" spans="1:5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228" t="s">
        <v>199</v>
      </c>
      <c r="BA12" s="228" t="s">
        <v>1</v>
      </c>
      <c r="BB12" s="228" t="s">
        <v>1</v>
      </c>
      <c r="BC12" s="228" t="s">
        <v>1034</v>
      </c>
      <c r="BD12" s="228" t="s">
        <v>85</v>
      </c>
    </row>
    <row r="13" spans="1:56" s="2" customFormat="1" ht="12" customHeight="1">
      <c r="A13" s="35"/>
      <c r="B13" s="40"/>
      <c r="C13" s="35"/>
      <c r="D13" s="121" t="s">
        <v>18</v>
      </c>
      <c r="E13" s="35"/>
      <c r="F13" s="112" t="s">
        <v>90</v>
      </c>
      <c r="G13" s="35"/>
      <c r="H13" s="35"/>
      <c r="I13" s="121" t="s">
        <v>19</v>
      </c>
      <c r="J13" s="112" t="s">
        <v>140</v>
      </c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21" t="s">
        <v>20</v>
      </c>
      <c r="E14" s="35"/>
      <c r="F14" s="112" t="s">
        <v>21</v>
      </c>
      <c r="G14" s="35"/>
      <c r="H14" s="35"/>
      <c r="I14" s="121" t="s">
        <v>22</v>
      </c>
      <c r="J14" s="122" t="str">
        <f>'Rekapitulace stavby'!AN8</f>
        <v>20. 2. 2023</v>
      </c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2" customHeight="1">
      <c r="A16" s="35"/>
      <c r="B16" s="40"/>
      <c r="C16" s="35"/>
      <c r="D16" s="121" t="s">
        <v>24</v>
      </c>
      <c r="E16" s="35"/>
      <c r="F16" s="35"/>
      <c r="G16" s="35"/>
      <c r="H16" s="35"/>
      <c r="I16" s="121" t="s">
        <v>25</v>
      </c>
      <c r="J16" s="112" t="str">
        <f>IF('Rekapitulace stavby'!AN10="","",'Rekapitulace stavby'!AN10)</f>
        <v/>
      </c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2" t="str">
        <f>IF('Rekapitulace stavby'!E11="","",'Rekapitulace stavby'!E11)</f>
        <v xml:space="preserve"> </v>
      </c>
      <c r="F17" s="35"/>
      <c r="G17" s="35"/>
      <c r="H17" s="35"/>
      <c r="I17" s="121" t="s">
        <v>27</v>
      </c>
      <c r="J17" s="112" t="str">
        <f>IF('Rekapitulace stavby'!AN11="","",'Rekapitulace stavby'!AN11)</f>
        <v/>
      </c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1" t="s">
        <v>28</v>
      </c>
      <c r="E19" s="35"/>
      <c r="F19" s="35"/>
      <c r="G19" s="35"/>
      <c r="H19" s="35"/>
      <c r="I19" s="121" t="s">
        <v>25</v>
      </c>
      <c r="J19" s="31" t="str">
        <f>'Rekapitulace stavby'!AN13</f>
        <v>Vyplň údaj</v>
      </c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3" t="str">
        <f>'Rekapitulace stavby'!E14</f>
        <v>Vyplň údaj</v>
      </c>
      <c r="F20" s="334"/>
      <c r="G20" s="334"/>
      <c r="H20" s="334"/>
      <c r="I20" s="121" t="s">
        <v>27</v>
      </c>
      <c r="J20" s="31" t="str">
        <f>'Rekapitulace stavby'!AN14</f>
        <v>Vyplň údaj</v>
      </c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1" t="s">
        <v>30</v>
      </c>
      <c r="E22" s="35"/>
      <c r="F22" s="35"/>
      <c r="G22" s="35"/>
      <c r="H22" s="35"/>
      <c r="I22" s="121" t="s">
        <v>25</v>
      </c>
      <c r="J22" s="112" t="s">
        <v>1</v>
      </c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2" t="s">
        <v>31</v>
      </c>
      <c r="F23" s="35"/>
      <c r="G23" s="35"/>
      <c r="H23" s="35"/>
      <c r="I23" s="121" t="s">
        <v>27</v>
      </c>
      <c r="J23" s="112" t="s">
        <v>1</v>
      </c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1" t="s">
        <v>33</v>
      </c>
      <c r="E25" s="35"/>
      <c r="F25" s="35"/>
      <c r="G25" s="35"/>
      <c r="H25" s="35"/>
      <c r="I25" s="121" t="s">
        <v>25</v>
      </c>
      <c r="J25" s="112" t="s">
        <v>1</v>
      </c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2" t="s">
        <v>34</v>
      </c>
      <c r="F26" s="35"/>
      <c r="G26" s="35"/>
      <c r="H26" s="35"/>
      <c r="I26" s="121" t="s">
        <v>27</v>
      </c>
      <c r="J26" s="112" t="s">
        <v>1</v>
      </c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1" t="s">
        <v>35</v>
      </c>
      <c r="E28" s="35"/>
      <c r="F28" s="35"/>
      <c r="G28" s="35"/>
      <c r="H28" s="35"/>
      <c r="I28" s="35"/>
      <c r="J28" s="35"/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3"/>
      <c r="B29" s="124"/>
      <c r="C29" s="123"/>
      <c r="D29" s="123"/>
      <c r="E29" s="335" t="s">
        <v>1</v>
      </c>
      <c r="F29" s="335"/>
      <c r="G29" s="335"/>
      <c r="H29" s="33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6"/>
      <c r="E31" s="126"/>
      <c r="F31" s="126"/>
      <c r="G31" s="126"/>
      <c r="H31" s="126"/>
      <c r="I31" s="126"/>
      <c r="J31" s="126"/>
      <c r="K31" s="126"/>
      <c r="L31" s="5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7" t="s">
        <v>36</v>
      </c>
      <c r="E32" s="35"/>
      <c r="F32" s="35"/>
      <c r="G32" s="35"/>
      <c r="H32" s="35"/>
      <c r="I32" s="35"/>
      <c r="J32" s="128">
        <f>ROUND(J126, 2)</f>
        <v>0</v>
      </c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6"/>
      <c r="E33" s="126"/>
      <c r="F33" s="126"/>
      <c r="G33" s="126"/>
      <c r="H33" s="126"/>
      <c r="I33" s="126"/>
      <c r="J33" s="126"/>
      <c r="K33" s="126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9" t="s">
        <v>38</v>
      </c>
      <c r="G34" s="35"/>
      <c r="H34" s="35"/>
      <c r="I34" s="129" t="s">
        <v>37</v>
      </c>
      <c r="J34" s="129" t="s">
        <v>39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130" t="s">
        <v>40</v>
      </c>
      <c r="E35" s="121" t="s">
        <v>41</v>
      </c>
      <c r="F35" s="131">
        <f>ROUND((SUM(BE126:BE298)),  2)</f>
        <v>0</v>
      </c>
      <c r="G35" s="35"/>
      <c r="H35" s="35"/>
      <c r="I35" s="132">
        <v>0.21</v>
      </c>
      <c r="J35" s="131">
        <f>ROUND(((SUM(BE126:BE298))*I35),  2)</f>
        <v>0</v>
      </c>
      <c r="K35" s="35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1" t="s">
        <v>42</v>
      </c>
      <c r="F36" s="131">
        <f>ROUND((SUM(BF126:BF298)),  2)</f>
        <v>0</v>
      </c>
      <c r="G36" s="35"/>
      <c r="H36" s="35"/>
      <c r="I36" s="132">
        <v>0.15</v>
      </c>
      <c r="J36" s="131">
        <f>ROUND(((SUM(BF126:BF298))*I36),  2)</f>
        <v>0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1" t="s">
        <v>40</v>
      </c>
      <c r="E37" s="121" t="s">
        <v>43</v>
      </c>
      <c r="F37" s="131">
        <f>ROUND((SUM(BG126:BG298)),  2)</f>
        <v>0</v>
      </c>
      <c r="G37" s="35"/>
      <c r="H37" s="35"/>
      <c r="I37" s="132">
        <v>0.21</v>
      </c>
      <c r="J37" s="131">
        <f>0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1" t="s">
        <v>44</v>
      </c>
      <c r="F38" s="131">
        <f>ROUND((SUM(BH126:BH298)),  2)</f>
        <v>0</v>
      </c>
      <c r="G38" s="35"/>
      <c r="H38" s="35"/>
      <c r="I38" s="132">
        <v>0.15</v>
      </c>
      <c r="J38" s="131">
        <f>0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1" t="s">
        <v>45</v>
      </c>
      <c r="F39" s="131">
        <f>ROUND((SUM(BI126:BI298)),  2)</f>
        <v>0</v>
      </c>
      <c r="G39" s="35"/>
      <c r="H39" s="35"/>
      <c r="I39" s="132">
        <v>0</v>
      </c>
      <c r="J39" s="131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46</v>
      </c>
      <c r="E41" s="135"/>
      <c r="F41" s="135"/>
      <c r="G41" s="136" t="s">
        <v>47</v>
      </c>
      <c r="H41" s="137" t="s">
        <v>48</v>
      </c>
      <c r="I41" s="135"/>
      <c r="J41" s="138">
        <f>SUM(J32:J39)</f>
        <v>0</v>
      </c>
      <c r="K41" s="139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36" t="s">
        <v>186</v>
      </c>
      <c r="F87" s="338"/>
      <c r="G87" s="338"/>
      <c r="H87" s="338"/>
      <c r="I87" s="37"/>
      <c r="J87" s="37"/>
      <c r="K87" s="37"/>
      <c r="L87" s="5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138</v>
      </c>
      <c r="D88" s="37"/>
      <c r="E88" s="37"/>
      <c r="F88" s="37"/>
      <c r="G88" s="37"/>
      <c r="H88" s="37"/>
      <c r="I88" s="37"/>
      <c r="J88" s="37"/>
      <c r="K88" s="37"/>
      <c r="L88" s="5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88" t="str">
        <f>E11</f>
        <v>3 - Dešťová stoka DB-3</v>
      </c>
      <c r="F89" s="338"/>
      <c r="G89" s="338"/>
      <c r="H89" s="338"/>
      <c r="I89" s="37"/>
      <c r="J89" s="37"/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>Ústí nad Orlicí</v>
      </c>
      <c r="G91" s="37"/>
      <c r="H91" s="37"/>
      <c r="I91" s="30" t="s">
        <v>22</v>
      </c>
      <c r="J91" s="68" t="str">
        <f>IF(J14="","",J14)</f>
        <v>20. 2. 2023</v>
      </c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30" t="s">
        <v>30</v>
      </c>
      <c r="J93" s="33" t="str">
        <f>E23</f>
        <v>Ing. Pravec František</v>
      </c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33</v>
      </c>
      <c r="J94" s="33" t="str">
        <f>E26</f>
        <v>Kašparová Věra</v>
      </c>
      <c r="K94" s="37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1" t="s">
        <v>142</v>
      </c>
      <c r="D96" s="152"/>
      <c r="E96" s="152"/>
      <c r="F96" s="152"/>
      <c r="G96" s="152"/>
      <c r="H96" s="152"/>
      <c r="I96" s="152"/>
      <c r="J96" s="153" t="s">
        <v>143</v>
      </c>
      <c r="K96" s="152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4" t="s">
        <v>144</v>
      </c>
      <c r="D98" s="37"/>
      <c r="E98" s="37"/>
      <c r="F98" s="37"/>
      <c r="G98" s="37"/>
      <c r="H98" s="37"/>
      <c r="I98" s="37"/>
      <c r="J98" s="86">
        <f>J126</f>
        <v>0</v>
      </c>
      <c r="K98" s="37"/>
      <c r="L98" s="5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145</v>
      </c>
    </row>
    <row r="99" spans="1:47" s="9" customFormat="1" ht="24.95" customHeight="1">
      <c r="B99" s="155"/>
      <c r="C99" s="156"/>
      <c r="D99" s="157" t="s">
        <v>146</v>
      </c>
      <c r="E99" s="158"/>
      <c r="F99" s="158"/>
      <c r="G99" s="158"/>
      <c r="H99" s="158"/>
      <c r="I99" s="158"/>
      <c r="J99" s="159">
        <f>J127</f>
        <v>0</v>
      </c>
      <c r="K99" s="156"/>
      <c r="L99" s="160"/>
    </row>
    <row r="100" spans="1:47" s="10" customFormat="1" ht="19.899999999999999" customHeight="1">
      <c r="B100" s="161"/>
      <c r="C100" s="106"/>
      <c r="D100" s="162" t="s">
        <v>200</v>
      </c>
      <c r="E100" s="163"/>
      <c r="F100" s="163"/>
      <c r="G100" s="163"/>
      <c r="H100" s="163"/>
      <c r="I100" s="163"/>
      <c r="J100" s="164">
        <f>J128</f>
        <v>0</v>
      </c>
      <c r="K100" s="106"/>
      <c r="L100" s="165"/>
    </row>
    <row r="101" spans="1:47" s="10" customFormat="1" ht="19.899999999999999" customHeight="1">
      <c r="B101" s="161"/>
      <c r="C101" s="106"/>
      <c r="D101" s="162" t="s">
        <v>201</v>
      </c>
      <c r="E101" s="163"/>
      <c r="F101" s="163"/>
      <c r="G101" s="163"/>
      <c r="H101" s="163"/>
      <c r="I101" s="163"/>
      <c r="J101" s="164">
        <f>J228</f>
        <v>0</v>
      </c>
      <c r="K101" s="106"/>
      <c r="L101" s="165"/>
    </row>
    <row r="102" spans="1:47" s="10" customFormat="1" ht="19.899999999999999" customHeight="1">
      <c r="B102" s="161"/>
      <c r="C102" s="106"/>
      <c r="D102" s="162" t="s">
        <v>202</v>
      </c>
      <c r="E102" s="163"/>
      <c r="F102" s="163"/>
      <c r="G102" s="163"/>
      <c r="H102" s="163"/>
      <c r="I102" s="163"/>
      <c r="J102" s="164">
        <f>J233</f>
        <v>0</v>
      </c>
      <c r="K102" s="106"/>
      <c r="L102" s="165"/>
    </row>
    <row r="103" spans="1:47" s="10" customFormat="1" ht="19.899999999999999" customHeight="1">
      <c r="B103" s="161"/>
      <c r="C103" s="106"/>
      <c r="D103" s="162" t="s">
        <v>203</v>
      </c>
      <c r="E103" s="163"/>
      <c r="F103" s="163"/>
      <c r="G103" s="163"/>
      <c r="H103" s="163"/>
      <c r="I103" s="163"/>
      <c r="J103" s="164">
        <f>J249</f>
        <v>0</v>
      </c>
      <c r="K103" s="106"/>
      <c r="L103" s="165"/>
    </row>
    <row r="104" spans="1:47" s="10" customFormat="1" ht="19.899999999999999" customHeight="1">
      <c r="B104" s="161"/>
      <c r="C104" s="106"/>
      <c r="D104" s="162" t="s">
        <v>205</v>
      </c>
      <c r="E104" s="163"/>
      <c r="F104" s="163"/>
      <c r="G104" s="163"/>
      <c r="H104" s="163"/>
      <c r="I104" s="163"/>
      <c r="J104" s="164">
        <f>J296</f>
        <v>0</v>
      </c>
      <c r="K104" s="106"/>
      <c r="L104" s="165"/>
    </row>
    <row r="105" spans="1:47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3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customHeight="1">
      <c r="A106" s="35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3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47" s="2" customFormat="1" ht="6.95" customHeight="1">
      <c r="A110" s="35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5" customHeight="1">
      <c r="A111" s="35"/>
      <c r="B111" s="36"/>
      <c r="C111" s="24" t="s">
        <v>148</v>
      </c>
      <c r="D111" s="37"/>
      <c r="E111" s="37"/>
      <c r="F111" s="37"/>
      <c r="G111" s="37"/>
      <c r="H111" s="37"/>
      <c r="I111" s="37"/>
      <c r="J111" s="37"/>
      <c r="K111" s="37"/>
      <c r="L111" s="53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3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6.5" customHeight="1">
      <c r="A114" s="35"/>
      <c r="B114" s="36"/>
      <c r="C114" s="37"/>
      <c r="D114" s="37"/>
      <c r="E114" s="336" t="str">
        <f>E7</f>
        <v>Veřejná infrastruktura Obytná zóna - NOVÁ DUKLA</v>
      </c>
      <c r="F114" s="337"/>
      <c r="G114" s="337"/>
      <c r="H114" s="337"/>
      <c r="I114" s="37"/>
      <c r="J114" s="37"/>
      <c r="K114" s="37"/>
      <c r="L114" s="53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2"/>
      <c r="C115" s="30" t="s">
        <v>136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pans="1:63" s="2" customFormat="1" ht="16.5" customHeight="1">
      <c r="A116" s="35"/>
      <c r="B116" s="36"/>
      <c r="C116" s="37"/>
      <c r="D116" s="37"/>
      <c r="E116" s="336" t="s">
        <v>186</v>
      </c>
      <c r="F116" s="338"/>
      <c r="G116" s="338"/>
      <c r="H116" s="338"/>
      <c r="I116" s="37"/>
      <c r="J116" s="37"/>
      <c r="K116" s="37"/>
      <c r="L116" s="53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138</v>
      </c>
      <c r="D117" s="37"/>
      <c r="E117" s="37"/>
      <c r="F117" s="37"/>
      <c r="G117" s="37"/>
      <c r="H117" s="37"/>
      <c r="I117" s="37"/>
      <c r="J117" s="37"/>
      <c r="K117" s="37"/>
      <c r="L117" s="53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288" t="str">
        <f>E11</f>
        <v>3 - Dešťová stoka DB-3</v>
      </c>
      <c r="F118" s="338"/>
      <c r="G118" s="338"/>
      <c r="H118" s="338"/>
      <c r="I118" s="37"/>
      <c r="J118" s="37"/>
      <c r="K118" s="37"/>
      <c r="L118" s="53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30" t="s">
        <v>20</v>
      </c>
      <c r="D120" s="37"/>
      <c r="E120" s="37"/>
      <c r="F120" s="28" t="str">
        <f>F14</f>
        <v>Ústí nad Orlicí</v>
      </c>
      <c r="G120" s="37"/>
      <c r="H120" s="37"/>
      <c r="I120" s="30" t="s">
        <v>22</v>
      </c>
      <c r="J120" s="68" t="str">
        <f>IF(J14="","",J14)</f>
        <v>20. 2. 2023</v>
      </c>
      <c r="K120" s="37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3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5.2" customHeight="1">
      <c r="A122" s="35"/>
      <c r="B122" s="36"/>
      <c r="C122" s="30" t="s">
        <v>24</v>
      </c>
      <c r="D122" s="37"/>
      <c r="E122" s="37"/>
      <c r="F122" s="28" t="str">
        <f>E17</f>
        <v xml:space="preserve"> </v>
      </c>
      <c r="G122" s="37"/>
      <c r="H122" s="37"/>
      <c r="I122" s="30" t="s">
        <v>30</v>
      </c>
      <c r="J122" s="33" t="str">
        <f>E23</f>
        <v>Ing. Pravec František</v>
      </c>
      <c r="K122" s="37"/>
      <c r="L122" s="53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28</v>
      </c>
      <c r="D123" s="37"/>
      <c r="E123" s="37"/>
      <c r="F123" s="28" t="str">
        <f>IF(E20="","",E20)</f>
        <v>Vyplň údaj</v>
      </c>
      <c r="G123" s="37"/>
      <c r="H123" s="37"/>
      <c r="I123" s="30" t="s">
        <v>33</v>
      </c>
      <c r="J123" s="33" t="str">
        <f>E26</f>
        <v>Kašparová Věra</v>
      </c>
      <c r="K123" s="37"/>
      <c r="L123" s="53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3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66"/>
      <c r="B125" s="167"/>
      <c r="C125" s="168" t="s">
        <v>149</v>
      </c>
      <c r="D125" s="169" t="s">
        <v>61</v>
      </c>
      <c r="E125" s="169" t="s">
        <v>57</v>
      </c>
      <c r="F125" s="169" t="s">
        <v>58</v>
      </c>
      <c r="G125" s="169" t="s">
        <v>150</v>
      </c>
      <c r="H125" s="169" t="s">
        <v>151</v>
      </c>
      <c r="I125" s="169" t="s">
        <v>152</v>
      </c>
      <c r="J125" s="169" t="s">
        <v>143</v>
      </c>
      <c r="K125" s="170" t="s">
        <v>153</v>
      </c>
      <c r="L125" s="171"/>
      <c r="M125" s="77" t="s">
        <v>1</v>
      </c>
      <c r="N125" s="78" t="s">
        <v>40</v>
      </c>
      <c r="O125" s="78" t="s">
        <v>154</v>
      </c>
      <c r="P125" s="78" t="s">
        <v>155</v>
      </c>
      <c r="Q125" s="78" t="s">
        <v>156</v>
      </c>
      <c r="R125" s="78" t="s">
        <v>157</v>
      </c>
      <c r="S125" s="78" t="s">
        <v>158</v>
      </c>
      <c r="T125" s="79" t="s">
        <v>159</v>
      </c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</row>
    <row r="126" spans="1:63" s="2" customFormat="1" ht="22.9" customHeight="1">
      <c r="A126" s="35"/>
      <c r="B126" s="36"/>
      <c r="C126" s="84" t="s">
        <v>160</v>
      </c>
      <c r="D126" s="37"/>
      <c r="E126" s="37"/>
      <c r="F126" s="37"/>
      <c r="G126" s="37"/>
      <c r="H126" s="37"/>
      <c r="I126" s="37"/>
      <c r="J126" s="172">
        <f>BK126</f>
        <v>0</v>
      </c>
      <c r="K126" s="37"/>
      <c r="L126" s="40"/>
      <c r="M126" s="80"/>
      <c r="N126" s="173"/>
      <c r="O126" s="81"/>
      <c r="P126" s="174">
        <f>P127</f>
        <v>0</v>
      </c>
      <c r="Q126" s="81"/>
      <c r="R126" s="174">
        <f>R127</f>
        <v>10.228607400000001</v>
      </c>
      <c r="S126" s="81"/>
      <c r="T126" s="175">
        <f>T127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75</v>
      </c>
      <c r="AU126" s="18" t="s">
        <v>145</v>
      </c>
      <c r="BK126" s="176">
        <f>BK127</f>
        <v>0</v>
      </c>
    </row>
    <row r="127" spans="1:63" s="12" customFormat="1" ht="25.9" customHeight="1">
      <c r="B127" s="177"/>
      <c r="C127" s="178"/>
      <c r="D127" s="179" t="s">
        <v>75</v>
      </c>
      <c r="E127" s="180" t="s">
        <v>161</v>
      </c>
      <c r="F127" s="180" t="s">
        <v>162</v>
      </c>
      <c r="G127" s="178"/>
      <c r="H127" s="178"/>
      <c r="I127" s="181"/>
      <c r="J127" s="182">
        <f>BK127</f>
        <v>0</v>
      </c>
      <c r="K127" s="178"/>
      <c r="L127" s="183"/>
      <c r="M127" s="184"/>
      <c r="N127" s="185"/>
      <c r="O127" s="185"/>
      <c r="P127" s="186">
        <f>P128+P228+P233+P249+P296</f>
        <v>0</v>
      </c>
      <c r="Q127" s="185"/>
      <c r="R127" s="186">
        <f>R128+R228+R233+R249+R296</f>
        <v>10.228607400000001</v>
      </c>
      <c r="S127" s="185"/>
      <c r="T127" s="187">
        <f>T128+T228+T233+T249+T296</f>
        <v>0</v>
      </c>
      <c r="AR127" s="188" t="s">
        <v>83</v>
      </c>
      <c r="AT127" s="189" t="s">
        <v>75</v>
      </c>
      <c r="AU127" s="189" t="s">
        <v>76</v>
      </c>
      <c r="AY127" s="188" t="s">
        <v>163</v>
      </c>
      <c r="BK127" s="190">
        <f>BK128+BK228+BK233+BK249+BK296</f>
        <v>0</v>
      </c>
    </row>
    <row r="128" spans="1:63" s="12" customFormat="1" ht="22.9" customHeight="1">
      <c r="B128" s="177"/>
      <c r="C128" s="178"/>
      <c r="D128" s="179" t="s">
        <v>75</v>
      </c>
      <c r="E128" s="191" t="s">
        <v>83</v>
      </c>
      <c r="F128" s="191" t="s">
        <v>208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SUM(P129:P227)</f>
        <v>0</v>
      </c>
      <c r="Q128" s="185"/>
      <c r="R128" s="186">
        <f>SUM(R129:R227)</f>
        <v>0.11842599999999999</v>
      </c>
      <c r="S128" s="185"/>
      <c r="T128" s="187">
        <f>SUM(T129:T227)</f>
        <v>0</v>
      </c>
      <c r="AR128" s="188" t="s">
        <v>83</v>
      </c>
      <c r="AT128" s="189" t="s">
        <v>75</v>
      </c>
      <c r="AU128" s="189" t="s">
        <v>83</v>
      </c>
      <c r="AY128" s="188" t="s">
        <v>163</v>
      </c>
      <c r="BK128" s="190">
        <f>SUM(BK129:BK227)</f>
        <v>0</v>
      </c>
    </row>
    <row r="129" spans="1:65" s="2" customFormat="1" ht="24.2" customHeight="1">
      <c r="A129" s="35"/>
      <c r="B129" s="36"/>
      <c r="C129" s="193" t="s">
        <v>83</v>
      </c>
      <c r="D129" s="193" t="s">
        <v>165</v>
      </c>
      <c r="E129" s="194" t="s">
        <v>216</v>
      </c>
      <c r="F129" s="195" t="s">
        <v>217</v>
      </c>
      <c r="G129" s="196" t="s">
        <v>218</v>
      </c>
      <c r="H129" s="197">
        <v>28</v>
      </c>
      <c r="I129" s="198"/>
      <c r="J129" s="199">
        <f>ROUND(I129*H129,2)</f>
        <v>0</v>
      </c>
      <c r="K129" s="195" t="s">
        <v>212</v>
      </c>
      <c r="L129" s="40"/>
      <c r="M129" s="200" t="s">
        <v>1</v>
      </c>
      <c r="N129" s="201" t="s">
        <v>43</v>
      </c>
      <c r="O129" s="73"/>
      <c r="P129" s="202">
        <f>O129*H129</f>
        <v>0</v>
      </c>
      <c r="Q129" s="202">
        <v>3.0000000000000001E-5</v>
      </c>
      <c r="R129" s="202">
        <f>Q129*H129</f>
        <v>8.4000000000000003E-4</v>
      </c>
      <c r="S129" s="202">
        <v>0</v>
      </c>
      <c r="T129" s="20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111</v>
      </c>
      <c r="AT129" s="204" t="s">
        <v>165</v>
      </c>
      <c r="AU129" s="204" t="s">
        <v>85</v>
      </c>
      <c r="AY129" s="18" t="s">
        <v>163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111</v>
      </c>
      <c r="BK129" s="205">
        <f>ROUND(I129*H129,2)</f>
        <v>0</v>
      </c>
      <c r="BL129" s="18" t="s">
        <v>111</v>
      </c>
      <c r="BM129" s="204" t="s">
        <v>219</v>
      </c>
    </row>
    <row r="130" spans="1:65" s="13" customFormat="1" ht="11.25">
      <c r="B130" s="206"/>
      <c r="C130" s="207"/>
      <c r="D130" s="208" t="s">
        <v>169</v>
      </c>
      <c r="E130" s="209" t="s">
        <v>1</v>
      </c>
      <c r="F130" s="210" t="s">
        <v>220</v>
      </c>
      <c r="G130" s="207"/>
      <c r="H130" s="209" t="s">
        <v>1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169</v>
      </c>
      <c r="AU130" s="216" t="s">
        <v>85</v>
      </c>
      <c r="AV130" s="13" t="s">
        <v>83</v>
      </c>
      <c r="AW130" s="13" t="s">
        <v>32</v>
      </c>
      <c r="AX130" s="13" t="s">
        <v>76</v>
      </c>
      <c r="AY130" s="216" t="s">
        <v>163</v>
      </c>
    </row>
    <row r="131" spans="1:65" s="14" customFormat="1" ht="11.25">
      <c r="B131" s="217"/>
      <c r="C131" s="218"/>
      <c r="D131" s="208" t="s">
        <v>169</v>
      </c>
      <c r="E131" s="219" t="s">
        <v>1</v>
      </c>
      <c r="F131" s="220" t="s">
        <v>375</v>
      </c>
      <c r="G131" s="218"/>
      <c r="H131" s="221">
        <v>28</v>
      </c>
      <c r="I131" s="222"/>
      <c r="J131" s="218"/>
      <c r="K131" s="218"/>
      <c r="L131" s="223"/>
      <c r="M131" s="229"/>
      <c r="N131" s="230"/>
      <c r="O131" s="230"/>
      <c r="P131" s="230"/>
      <c r="Q131" s="230"/>
      <c r="R131" s="230"/>
      <c r="S131" s="230"/>
      <c r="T131" s="231"/>
      <c r="AT131" s="227" t="s">
        <v>169</v>
      </c>
      <c r="AU131" s="227" t="s">
        <v>85</v>
      </c>
      <c r="AV131" s="14" t="s">
        <v>85</v>
      </c>
      <c r="AW131" s="14" t="s">
        <v>32</v>
      </c>
      <c r="AX131" s="14" t="s">
        <v>83</v>
      </c>
      <c r="AY131" s="227" t="s">
        <v>163</v>
      </c>
    </row>
    <row r="132" spans="1:65" s="2" customFormat="1" ht="24.2" customHeight="1">
      <c r="A132" s="35"/>
      <c r="B132" s="36"/>
      <c r="C132" s="193" t="s">
        <v>85</v>
      </c>
      <c r="D132" s="193" t="s">
        <v>165</v>
      </c>
      <c r="E132" s="194" t="s">
        <v>222</v>
      </c>
      <c r="F132" s="195" t="s">
        <v>223</v>
      </c>
      <c r="G132" s="196" t="s">
        <v>224</v>
      </c>
      <c r="H132" s="197">
        <v>2.8</v>
      </c>
      <c r="I132" s="198"/>
      <c r="J132" s="199">
        <f>ROUND(I132*H132,2)</f>
        <v>0</v>
      </c>
      <c r="K132" s="195" t="s">
        <v>212</v>
      </c>
      <c r="L132" s="40"/>
      <c r="M132" s="200" t="s">
        <v>1</v>
      </c>
      <c r="N132" s="201" t="s">
        <v>43</v>
      </c>
      <c r="O132" s="73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111</v>
      </c>
      <c r="AT132" s="204" t="s">
        <v>165</v>
      </c>
      <c r="AU132" s="204" t="s">
        <v>85</v>
      </c>
      <c r="AY132" s="18" t="s">
        <v>163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111</v>
      </c>
      <c r="BK132" s="205">
        <f>ROUND(I132*H132,2)</f>
        <v>0</v>
      </c>
      <c r="BL132" s="18" t="s">
        <v>111</v>
      </c>
      <c r="BM132" s="204" t="s">
        <v>225</v>
      </c>
    </row>
    <row r="133" spans="1:65" s="13" customFormat="1" ht="11.25">
      <c r="B133" s="206"/>
      <c r="C133" s="207"/>
      <c r="D133" s="208" t="s">
        <v>169</v>
      </c>
      <c r="E133" s="209" t="s">
        <v>1</v>
      </c>
      <c r="F133" s="210" t="s">
        <v>220</v>
      </c>
      <c r="G133" s="207"/>
      <c r="H133" s="209" t="s">
        <v>1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169</v>
      </c>
      <c r="AU133" s="216" t="s">
        <v>85</v>
      </c>
      <c r="AV133" s="13" t="s">
        <v>83</v>
      </c>
      <c r="AW133" s="13" t="s">
        <v>32</v>
      </c>
      <c r="AX133" s="13" t="s">
        <v>76</v>
      </c>
      <c r="AY133" s="216" t="s">
        <v>163</v>
      </c>
    </row>
    <row r="134" spans="1:65" s="14" customFormat="1" ht="11.25">
      <c r="B134" s="217"/>
      <c r="C134" s="218"/>
      <c r="D134" s="208" t="s">
        <v>169</v>
      </c>
      <c r="E134" s="219" t="s">
        <v>1</v>
      </c>
      <c r="F134" s="220" t="s">
        <v>1035</v>
      </c>
      <c r="G134" s="218"/>
      <c r="H134" s="221">
        <v>2.8</v>
      </c>
      <c r="I134" s="222"/>
      <c r="J134" s="218"/>
      <c r="K134" s="218"/>
      <c r="L134" s="223"/>
      <c r="M134" s="229"/>
      <c r="N134" s="230"/>
      <c r="O134" s="230"/>
      <c r="P134" s="230"/>
      <c r="Q134" s="230"/>
      <c r="R134" s="230"/>
      <c r="S134" s="230"/>
      <c r="T134" s="231"/>
      <c r="AT134" s="227" t="s">
        <v>169</v>
      </c>
      <c r="AU134" s="227" t="s">
        <v>85</v>
      </c>
      <c r="AV134" s="14" t="s">
        <v>85</v>
      </c>
      <c r="AW134" s="14" t="s">
        <v>32</v>
      </c>
      <c r="AX134" s="14" t="s">
        <v>83</v>
      </c>
      <c r="AY134" s="227" t="s">
        <v>163</v>
      </c>
    </row>
    <row r="135" spans="1:65" s="2" customFormat="1" ht="33" customHeight="1">
      <c r="A135" s="35"/>
      <c r="B135" s="36"/>
      <c r="C135" s="193" t="s">
        <v>97</v>
      </c>
      <c r="D135" s="193" t="s">
        <v>165</v>
      </c>
      <c r="E135" s="194" t="s">
        <v>227</v>
      </c>
      <c r="F135" s="195" t="s">
        <v>228</v>
      </c>
      <c r="G135" s="196" t="s">
        <v>229</v>
      </c>
      <c r="H135" s="197">
        <v>92.93</v>
      </c>
      <c r="I135" s="198"/>
      <c r="J135" s="199">
        <f>ROUND(I135*H135,2)</f>
        <v>0</v>
      </c>
      <c r="K135" s="195" t="s">
        <v>212</v>
      </c>
      <c r="L135" s="40"/>
      <c r="M135" s="200" t="s">
        <v>1</v>
      </c>
      <c r="N135" s="201" t="s">
        <v>43</v>
      </c>
      <c r="O135" s="73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111</v>
      </c>
      <c r="AT135" s="204" t="s">
        <v>165</v>
      </c>
      <c r="AU135" s="204" t="s">
        <v>85</v>
      </c>
      <c r="AY135" s="18" t="s">
        <v>163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8" t="s">
        <v>111</v>
      </c>
      <c r="BK135" s="205">
        <f>ROUND(I135*H135,2)</f>
        <v>0</v>
      </c>
      <c r="BL135" s="18" t="s">
        <v>111</v>
      </c>
      <c r="BM135" s="204" t="s">
        <v>230</v>
      </c>
    </row>
    <row r="136" spans="1:65" s="13" customFormat="1" ht="11.25">
      <c r="B136" s="206"/>
      <c r="C136" s="207"/>
      <c r="D136" s="208" t="s">
        <v>169</v>
      </c>
      <c r="E136" s="209" t="s">
        <v>1</v>
      </c>
      <c r="F136" s="210" t="s">
        <v>220</v>
      </c>
      <c r="G136" s="207"/>
      <c r="H136" s="209" t="s">
        <v>1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169</v>
      </c>
      <c r="AU136" s="216" t="s">
        <v>85</v>
      </c>
      <c r="AV136" s="13" t="s">
        <v>83</v>
      </c>
      <c r="AW136" s="13" t="s">
        <v>32</v>
      </c>
      <c r="AX136" s="13" t="s">
        <v>76</v>
      </c>
      <c r="AY136" s="216" t="s">
        <v>163</v>
      </c>
    </row>
    <row r="137" spans="1:65" s="13" customFormat="1" ht="11.25">
      <c r="B137" s="206"/>
      <c r="C137" s="207"/>
      <c r="D137" s="208" t="s">
        <v>169</v>
      </c>
      <c r="E137" s="209" t="s">
        <v>1</v>
      </c>
      <c r="F137" s="210" t="s">
        <v>231</v>
      </c>
      <c r="G137" s="207"/>
      <c r="H137" s="209" t="s">
        <v>1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169</v>
      </c>
      <c r="AU137" s="216" t="s">
        <v>85</v>
      </c>
      <c r="AV137" s="13" t="s">
        <v>83</v>
      </c>
      <c r="AW137" s="13" t="s">
        <v>32</v>
      </c>
      <c r="AX137" s="13" t="s">
        <v>76</v>
      </c>
      <c r="AY137" s="216" t="s">
        <v>163</v>
      </c>
    </row>
    <row r="138" spans="1:65" s="14" customFormat="1" ht="11.25">
      <c r="B138" s="217"/>
      <c r="C138" s="218"/>
      <c r="D138" s="208" t="s">
        <v>169</v>
      </c>
      <c r="E138" s="219" t="s">
        <v>1</v>
      </c>
      <c r="F138" s="220" t="s">
        <v>1036</v>
      </c>
      <c r="G138" s="218"/>
      <c r="H138" s="221">
        <v>111</v>
      </c>
      <c r="I138" s="222"/>
      <c r="J138" s="218"/>
      <c r="K138" s="218"/>
      <c r="L138" s="223"/>
      <c r="M138" s="229"/>
      <c r="N138" s="230"/>
      <c r="O138" s="230"/>
      <c r="P138" s="230"/>
      <c r="Q138" s="230"/>
      <c r="R138" s="230"/>
      <c r="S138" s="230"/>
      <c r="T138" s="231"/>
      <c r="AT138" s="227" t="s">
        <v>169</v>
      </c>
      <c r="AU138" s="227" t="s">
        <v>85</v>
      </c>
      <c r="AV138" s="14" t="s">
        <v>85</v>
      </c>
      <c r="AW138" s="14" t="s">
        <v>32</v>
      </c>
      <c r="AX138" s="14" t="s">
        <v>76</v>
      </c>
      <c r="AY138" s="227" t="s">
        <v>163</v>
      </c>
    </row>
    <row r="139" spans="1:65" s="13" customFormat="1" ht="11.25">
      <c r="B139" s="206"/>
      <c r="C139" s="207"/>
      <c r="D139" s="208" t="s">
        <v>169</v>
      </c>
      <c r="E139" s="209" t="s">
        <v>1</v>
      </c>
      <c r="F139" s="210" t="s">
        <v>233</v>
      </c>
      <c r="G139" s="207"/>
      <c r="H139" s="209" t="s">
        <v>1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169</v>
      </c>
      <c r="AU139" s="216" t="s">
        <v>85</v>
      </c>
      <c r="AV139" s="13" t="s">
        <v>83</v>
      </c>
      <c r="AW139" s="13" t="s">
        <v>32</v>
      </c>
      <c r="AX139" s="13" t="s">
        <v>76</v>
      </c>
      <c r="AY139" s="216" t="s">
        <v>163</v>
      </c>
    </row>
    <row r="140" spans="1:65" s="14" customFormat="1" ht="11.25">
      <c r="B140" s="217"/>
      <c r="C140" s="218"/>
      <c r="D140" s="208" t="s">
        <v>169</v>
      </c>
      <c r="E140" s="219" t="s">
        <v>1</v>
      </c>
      <c r="F140" s="220" t="s">
        <v>1037</v>
      </c>
      <c r="G140" s="218"/>
      <c r="H140" s="221">
        <v>12.18</v>
      </c>
      <c r="I140" s="222"/>
      <c r="J140" s="218"/>
      <c r="K140" s="218"/>
      <c r="L140" s="223"/>
      <c r="M140" s="229"/>
      <c r="N140" s="230"/>
      <c r="O140" s="230"/>
      <c r="P140" s="230"/>
      <c r="Q140" s="230"/>
      <c r="R140" s="230"/>
      <c r="S140" s="230"/>
      <c r="T140" s="231"/>
      <c r="AT140" s="227" t="s">
        <v>169</v>
      </c>
      <c r="AU140" s="227" t="s">
        <v>85</v>
      </c>
      <c r="AV140" s="14" t="s">
        <v>85</v>
      </c>
      <c r="AW140" s="14" t="s">
        <v>32</v>
      </c>
      <c r="AX140" s="14" t="s">
        <v>76</v>
      </c>
      <c r="AY140" s="227" t="s">
        <v>163</v>
      </c>
    </row>
    <row r="141" spans="1:65" s="14" customFormat="1" ht="11.25">
      <c r="B141" s="217"/>
      <c r="C141" s="218"/>
      <c r="D141" s="208" t="s">
        <v>169</v>
      </c>
      <c r="E141" s="219" t="s">
        <v>1</v>
      </c>
      <c r="F141" s="220" t="s">
        <v>1038</v>
      </c>
      <c r="G141" s="218"/>
      <c r="H141" s="221">
        <v>-21.175000000000001</v>
      </c>
      <c r="I141" s="222"/>
      <c r="J141" s="218"/>
      <c r="K141" s="218"/>
      <c r="L141" s="223"/>
      <c r="M141" s="229"/>
      <c r="N141" s="230"/>
      <c r="O141" s="230"/>
      <c r="P141" s="230"/>
      <c r="Q141" s="230"/>
      <c r="R141" s="230"/>
      <c r="S141" s="230"/>
      <c r="T141" s="231"/>
      <c r="AT141" s="227" t="s">
        <v>169</v>
      </c>
      <c r="AU141" s="227" t="s">
        <v>85</v>
      </c>
      <c r="AV141" s="14" t="s">
        <v>85</v>
      </c>
      <c r="AW141" s="14" t="s">
        <v>32</v>
      </c>
      <c r="AX141" s="14" t="s">
        <v>76</v>
      </c>
      <c r="AY141" s="227" t="s">
        <v>163</v>
      </c>
    </row>
    <row r="142" spans="1:65" s="14" customFormat="1" ht="11.25">
      <c r="B142" s="217"/>
      <c r="C142" s="218"/>
      <c r="D142" s="208" t="s">
        <v>169</v>
      </c>
      <c r="E142" s="219" t="s">
        <v>1</v>
      </c>
      <c r="F142" s="220" t="s">
        <v>1039</v>
      </c>
      <c r="G142" s="218"/>
      <c r="H142" s="221">
        <v>-9.0749999999999993</v>
      </c>
      <c r="I142" s="222"/>
      <c r="J142" s="218"/>
      <c r="K142" s="218"/>
      <c r="L142" s="223"/>
      <c r="M142" s="229"/>
      <c r="N142" s="230"/>
      <c r="O142" s="230"/>
      <c r="P142" s="230"/>
      <c r="Q142" s="230"/>
      <c r="R142" s="230"/>
      <c r="S142" s="230"/>
      <c r="T142" s="231"/>
      <c r="AT142" s="227" t="s">
        <v>169</v>
      </c>
      <c r="AU142" s="227" t="s">
        <v>85</v>
      </c>
      <c r="AV142" s="14" t="s">
        <v>85</v>
      </c>
      <c r="AW142" s="14" t="s">
        <v>32</v>
      </c>
      <c r="AX142" s="14" t="s">
        <v>76</v>
      </c>
      <c r="AY142" s="227" t="s">
        <v>163</v>
      </c>
    </row>
    <row r="143" spans="1:65" s="15" customFormat="1" ht="11.25">
      <c r="B143" s="232"/>
      <c r="C143" s="233"/>
      <c r="D143" s="208" t="s">
        <v>169</v>
      </c>
      <c r="E143" s="234" t="s">
        <v>199</v>
      </c>
      <c r="F143" s="235" t="s">
        <v>196</v>
      </c>
      <c r="G143" s="233"/>
      <c r="H143" s="236">
        <v>92.93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169</v>
      </c>
      <c r="AU143" s="242" t="s">
        <v>85</v>
      </c>
      <c r="AV143" s="15" t="s">
        <v>111</v>
      </c>
      <c r="AW143" s="15" t="s">
        <v>32</v>
      </c>
      <c r="AX143" s="15" t="s">
        <v>76</v>
      </c>
      <c r="AY143" s="242" t="s">
        <v>163</v>
      </c>
    </row>
    <row r="144" spans="1:65" s="14" customFormat="1" ht="11.25">
      <c r="B144" s="217"/>
      <c r="C144" s="218"/>
      <c r="D144" s="208" t="s">
        <v>169</v>
      </c>
      <c r="E144" s="219" t="s">
        <v>1</v>
      </c>
      <c r="F144" s="220" t="s">
        <v>239</v>
      </c>
      <c r="G144" s="218"/>
      <c r="H144" s="221">
        <v>92.93</v>
      </c>
      <c r="I144" s="222"/>
      <c r="J144" s="218"/>
      <c r="K144" s="218"/>
      <c r="L144" s="223"/>
      <c r="M144" s="229"/>
      <c r="N144" s="230"/>
      <c r="O144" s="230"/>
      <c r="P144" s="230"/>
      <c r="Q144" s="230"/>
      <c r="R144" s="230"/>
      <c r="S144" s="230"/>
      <c r="T144" s="231"/>
      <c r="AT144" s="227" t="s">
        <v>169</v>
      </c>
      <c r="AU144" s="227" t="s">
        <v>85</v>
      </c>
      <c r="AV144" s="14" t="s">
        <v>85</v>
      </c>
      <c r="AW144" s="14" t="s">
        <v>32</v>
      </c>
      <c r="AX144" s="14" t="s">
        <v>83</v>
      </c>
      <c r="AY144" s="227" t="s">
        <v>163</v>
      </c>
    </row>
    <row r="145" spans="1:65" s="2" customFormat="1" ht="21.75" customHeight="1">
      <c r="A145" s="35"/>
      <c r="B145" s="36"/>
      <c r="C145" s="193" t="s">
        <v>111</v>
      </c>
      <c r="D145" s="193" t="s">
        <v>165</v>
      </c>
      <c r="E145" s="194" t="s">
        <v>240</v>
      </c>
      <c r="F145" s="195" t="s">
        <v>241</v>
      </c>
      <c r="G145" s="196" t="s">
        <v>211</v>
      </c>
      <c r="H145" s="197">
        <v>194.2</v>
      </c>
      <c r="I145" s="198"/>
      <c r="J145" s="199">
        <f>ROUND(I145*H145,2)</f>
        <v>0</v>
      </c>
      <c r="K145" s="195" t="s">
        <v>212</v>
      </c>
      <c r="L145" s="40"/>
      <c r="M145" s="200" t="s">
        <v>1</v>
      </c>
      <c r="N145" s="201" t="s">
        <v>43</v>
      </c>
      <c r="O145" s="73"/>
      <c r="P145" s="202">
        <f>O145*H145</f>
        <v>0</v>
      </c>
      <c r="Q145" s="202">
        <v>5.8E-4</v>
      </c>
      <c r="R145" s="202">
        <f>Q145*H145</f>
        <v>0.112636</v>
      </c>
      <c r="S145" s="202">
        <v>0</v>
      </c>
      <c r="T145" s="20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111</v>
      </c>
      <c r="AT145" s="204" t="s">
        <v>165</v>
      </c>
      <c r="AU145" s="204" t="s">
        <v>85</v>
      </c>
      <c r="AY145" s="18" t="s">
        <v>163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8" t="s">
        <v>111</v>
      </c>
      <c r="BK145" s="205">
        <f>ROUND(I145*H145,2)</f>
        <v>0</v>
      </c>
      <c r="BL145" s="18" t="s">
        <v>111</v>
      </c>
      <c r="BM145" s="204" t="s">
        <v>242</v>
      </c>
    </row>
    <row r="146" spans="1:65" s="13" customFormat="1" ht="11.25">
      <c r="B146" s="206"/>
      <c r="C146" s="207"/>
      <c r="D146" s="208" t="s">
        <v>169</v>
      </c>
      <c r="E146" s="209" t="s">
        <v>1</v>
      </c>
      <c r="F146" s="210" t="s">
        <v>220</v>
      </c>
      <c r="G146" s="207"/>
      <c r="H146" s="209" t="s">
        <v>1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169</v>
      </c>
      <c r="AU146" s="216" t="s">
        <v>85</v>
      </c>
      <c r="AV146" s="13" t="s">
        <v>83</v>
      </c>
      <c r="AW146" s="13" t="s">
        <v>32</v>
      </c>
      <c r="AX146" s="13" t="s">
        <v>76</v>
      </c>
      <c r="AY146" s="216" t="s">
        <v>163</v>
      </c>
    </row>
    <row r="147" spans="1:65" s="13" customFormat="1" ht="11.25">
      <c r="B147" s="206"/>
      <c r="C147" s="207"/>
      <c r="D147" s="208" t="s">
        <v>169</v>
      </c>
      <c r="E147" s="209" t="s">
        <v>1</v>
      </c>
      <c r="F147" s="210" t="s">
        <v>231</v>
      </c>
      <c r="G147" s="207"/>
      <c r="H147" s="209" t="s">
        <v>1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169</v>
      </c>
      <c r="AU147" s="216" t="s">
        <v>85</v>
      </c>
      <c r="AV147" s="13" t="s">
        <v>83</v>
      </c>
      <c r="AW147" s="13" t="s">
        <v>32</v>
      </c>
      <c r="AX147" s="13" t="s">
        <v>76</v>
      </c>
      <c r="AY147" s="216" t="s">
        <v>163</v>
      </c>
    </row>
    <row r="148" spans="1:65" s="14" customFormat="1" ht="11.25">
      <c r="B148" s="217"/>
      <c r="C148" s="218"/>
      <c r="D148" s="208" t="s">
        <v>169</v>
      </c>
      <c r="E148" s="219" t="s">
        <v>1</v>
      </c>
      <c r="F148" s="220" t="s">
        <v>1040</v>
      </c>
      <c r="G148" s="218"/>
      <c r="H148" s="221">
        <v>194.2</v>
      </c>
      <c r="I148" s="222"/>
      <c r="J148" s="218"/>
      <c r="K148" s="218"/>
      <c r="L148" s="223"/>
      <c r="M148" s="229"/>
      <c r="N148" s="230"/>
      <c r="O148" s="230"/>
      <c r="P148" s="230"/>
      <c r="Q148" s="230"/>
      <c r="R148" s="230"/>
      <c r="S148" s="230"/>
      <c r="T148" s="231"/>
      <c r="AT148" s="227" t="s">
        <v>169</v>
      </c>
      <c r="AU148" s="227" t="s">
        <v>85</v>
      </c>
      <c r="AV148" s="14" t="s">
        <v>85</v>
      </c>
      <c r="AW148" s="14" t="s">
        <v>32</v>
      </c>
      <c r="AX148" s="14" t="s">
        <v>76</v>
      </c>
      <c r="AY148" s="227" t="s">
        <v>163</v>
      </c>
    </row>
    <row r="149" spans="1:65" s="15" customFormat="1" ht="11.25">
      <c r="B149" s="232"/>
      <c r="C149" s="233"/>
      <c r="D149" s="208" t="s">
        <v>169</v>
      </c>
      <c r="E149" s="234" t="s">
        <v>178</v>
      </c>
      <c r="F149" s="235" t="s">
        <v>196</v>
      </c>
      <c r="G149" s="233"/>
      <c r="H149" s="236">
        <v>194.2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169</v>
      </c>
      <c r="AU149" s="242" t="s">
        <v>85</v>
      </c>
      <c r="AV149" s="15" t="s">
        <v>111</v>
      </c>
      <c r="AW149" s="15" t="s">
        <v>32</v>
      </c>
      <c r="AX149" s="15" t="s">
        <v>83</v>
      </c>
      <c r="AY149" s="242" t="s">
        <v>163</v>
      </c>
    </row>
    <row r="150" spans="1:65" s="2" customFormat="1" ht="21.75" customHeight="1">
      <c r="A150" s="35"/>
      <c r="B150" s="36"/>
      <c r="C150" s="193" t="s">
        <v>119</v>
      </c>
      <c r="D150" s="193" t="s">
        <v>165</v>
      </c>
      <c r="E150" s="194" t="s">
        <v>245</v>
      </c>
      <c r="F150" s="195" t="s">
        <v>246</v>
      </c>
      <c r="G150" s="196" t="s">
        <v>211</v>
      </c>
      <c r="H150" s="197">
        <v>194.2</v>
      </c>
      <c r="I150" s="198"/>
      <c r="J150" s="199">
        <f>ROUND(I150*H150,2)</f>
        <v>0</v>
      </c>
      <c r="K150" s="195" t="s">
        <v>212</v>
      </c>
      <c r="L150" s="40"/>
      <c r="M150" s="200" t="s">
        <v>1</v>
      </c>
      <c r="N150" s="201" t="s">
        <v>43</v>
      </c>
      <c r="O150" s="73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4" t="s">
        <v>111</v>
      </c>
      <c r="AT150" s="204" t="s">
        <v>165</v>
      </c>
      <c r="AU150" s="204" t="s">
        <v>85</v>
      </c>
      <c r="AY150" s="18" t="s">
        <v>163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8" t="s">
        <v>111</v>
      </c>
      <c r="BK150" s="205">
        <f>ROUND(I150*H150,2)</f>
        <v>0</v>
      </c>
      <c r="BL150" s="18" t="s">
        <v>111</v>
      </c>
      <c r="BM150" s="204" t="s">
        <v>247</v>
      </c>
    </row>
    <row r="151" spans="1:65" s="14" customFormat="1" ht="11.25">
      <c r="B151" s="217"/>
      <c r="C151" s="218"/>
      <c r="D151" s="208" t="s">
        <v>169</v>
      </c>
      <c r="E151" s="219" t="s">
        <v>1</v>
      </c>
      <c r="F151" s="220" t="s">
        <v>178</v>
      </c>
      <c r="G151" s="218"/>
      <c r="H151" s="221">
        <v>194.2</v>
      </c>
      <c r="I151" s="222"/>
      <c r="J151" s="218"/>
      <c r="K151" s="218"/>
      <c r="L151" s="223"/>
      <c r="M151" s="229"/>
      <c r="N151" s="230"/>
      <c r="O151" s="230"/>
      <c r="P151" s="230"/>
      <c r="Q151" s="230"/>
      <c r="R151" s="230"/>
      <c r="S151" s="230"/>
      <c r="T151" s="231"/>
      <c r="AT151" s="227" t="s">
        <v>169</v>
      </c>
      <c r="AU151" s="227" t="s">
        <v>85</v>
      </c>
      <c r="AV151" s="14" t="s">
        <v>85</v>
      </c>
      <c r="AW151" s="14" t="s">
        <v>32</v>
      </c>
      <c r="AX151" s="14" t="s">
        <v>83</v>
      </c>
      <c r="AY151" s="227" t="s">
        <v>163</v>
      </c>
    </row>
    <row r="152" spans="1:65" s="2" customFormat="1" ht="37.9" customHeight="1">
      <c r="A152" s="35"/>
      <c r="B152" s="36"/>
      <c r="C152" s="193" t="s">
        <v>244</v>
      </c>
      <c r="D152" s="193" t="s">
        <v>165</v>
      </c>
      <c r="E152" s="194" t="s">
        <v>249</v>
      </c>
      <c r="F152" s="195" t="s">
        <v>250</v>
      </c>
      <c r="G152" s="196" t="s">
        <v>229</v>
      </c>
      <c r="H152" s="197">
        <v>92.93</v>
      </c>
      <c r="I152" s="198"/>
      <c r="J152" s="199">
        <f>ROUND(I152*H152,2)</f>
        <v>0</v>
      </c>
      <c r="K152" s="195" t="s">
        <v>212</v>
      </c>
      <c r="L152" s="40"/>
      <c r="M152" s="200" t="s">
        <v>1</v>
      </c>
      <c r="N152" s="201" t="s">
        <v>43</v>
      </c>
      <c r="O152" s="73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4" t="s">
        <v>111</v>
      </c>
      <c r="AT152" s="204" t="s">
        <v>165</v>
      </c>
      <c r="AU152" s="204" t="s">
        <v>85</v>
      </c>
      <c r="AY152" s="18" t="s">
        <v>163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8" t="s">
        <v>111</v>
      </c>
      <c r="BK152" s="205">
        <f>ROUND(I152*H152,2)</f>
        <v>0</v>
      </c>
      <c r="BL152" s="18" t="s">
        <v>111</v>
      </c>
      <c r="BM152" s="204" t="s">
        <v>741</v>
      </c>
    </row>
    <row r="153" spans="1:65" s="13" customFormat="1" ht="11.25">
      <c r="B153" s="206"/>
      <c r="C153" s="207"/>
      <c r="D153" s="208" t="s">
        <v>169</v>
      </c>
      <c r="E153" s="209" t="s">
        <v>1</v>
      </c>
      <c r="F153" s="210" t="s">
        <v>252</v>
      </c>
      <c r="G153" s="207"/>
      <c r="H153" s="209" t="s">
        <v>1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169</v>
      </c>
      <c r="AU153" s="216" t="s">
        <v>85</v>
      </c>
      <c r="AV153" s="13" t="s">
        <v>83</v>
      </c>
      <c r="AW153" s="13" t="s">
        <v>32</v>
      </c>
      <c r="AX153" s="13" t="s">
        <v>76</v>
      </c>
      <c r="AY153" s="216" t="s">
        <v>163</v>
      </c>
    </row>
    <row r="154" spans="1:65" s="14" customFormat="1" ht="11.25">
      <c r="B154" s="217"/>
      <c r="C154" s="218"/>
      <c r="D154" s="208" t="s">
        <v>169</v>
      </c>
      <c r="E154" s="219" t="s">
        <v>1</v>
      </c>
      <c r="F154" s="220" t="s">
        <v>1041</v>
      </c>
      <c r="G154" s="218"/>
      <c r="H154" s="221">
        <v>92.93</v>
      </c>
      <c r="I154" s="222"/>
      <c r="J154" s="218"/>
      <c r="K154" s="218"/>
      <c r="L154" s="223"/>
      <c r="M154" s="229"/>
      <c r="N154" s="230"/>
      <c r="O154" s="230"/>
      <c r="P154" s="230"/>
      <c r="Q154" s="230"/>
      <c r="R154" s="230"/>
      <c r="S154" s="230"/>
      <c r="T154" s="231"/>
      <c r="AT154" s="227" t="s">
        <v>169</v>
      </c>
      <c r="AU154" s="227" t="s">
        <v>85</v>
      </c>
      <c r="AV154" s="14" t="s">
        <v>85</v>
      </c>
      <c r="AW154" s="14" t="s">
        <v>32</v>
      </c>
      <c r="AX154" s="14" t="s">
        <v>83</v>
      </c>
      <c r="AY154" s="227" t="s">
        <v>163</v>
      </c>
    </row>
    <row r="155" spans="1:65" s="2" customFormat="1" ht="37.9" customHeight="1">
      <c r="A155" s="35"/>
      <c r="B155" s="36"/>
      <c r="C155" s="193" t="s">
        <v>248</v>
      </c>
      <c r="D155" s="193" t="s">
        <v>165</v>
      </c>
      <c r="E155" s="194" t="s">
        <v>254</v>
      </c>
      <c r="F155" s="195" t="s">
        <v>255</v>
      </c>
      <c r="G155" s="196" t="s">
        <v>229</v>
      </c>
      <c r="H155" s="197">
        <v>82.5</v>
      </c>
      <c r="I155" s="198"/>
      <c r="J155" s="199">
        <f>ROUND(I155*H155,2)</f>
        <v>0</v>
      </c>
      <c r="K155" s="195" t="s">
        <v>212</v>
      </c>
      <c r="L155" s="40"/>
      <c r="M155" s="200" t="s">
        <v>1</v>
      </c>
      <c r="N155" s="201" t="s">
        <v>43</v>
      </c>
      <c r="O155" s="73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4" t="s">
        <v>111</v>
      </c>
      <c r="AT155" s="204" t="s">
        <v>165</v>
      </c>
      <c r="AU155" s="204" t="s">
        <v>85</v>
      </c>
      <c r="AY155" s="18" t="s">
        <v>163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8" t="s">
        <v>111</v>
      </c>
      <c r="BK155" s="205">
        <f>ROUND(I155*H155,2)</f>
        <v>0</v>
      </c>
      <c r="BL155" s="18" t="s">
        <v>111</v>
      </c>
      <c r="BM155" s="204" t="s">
        <v>742</v>
      </c>
    </row>
    <row r="156" spans="1:65" s="13" customFormat="1" ht="11.25">
      <c r="B156" s="206"/>
      <c r="C156" s="207"/>
      <c r="D156" s="208" t="s">
        <v>169</v>
      </c>
      <c r="E156" s="209" t="s">
        <v>1</v>
      </c>
      <c r="F156" s="210" t="s">
        <v>220</v>
      </c>
      <c r="G156" s="207"/>
      <c r="H156" s="209" t="s">
        <v>1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169</v>
      </c>
      <c r="AU156" s="216" t="s">
        <v>85</v>
      </c>
      <c r="AV156" s="13" t="s">
        <v>83</v>
      </c>
      <c r="AW156" s="13" t="s">
        <v>32</v>
      </c>
      <c r="AX156" s="13" t="s">
        <v>76</v>
      </c>
      <c r="AY156" s="216" t="s">
        <v>163</v>
      </c>
    </row>
    <row r="157" spans="1:65" s="14" customFormat="1" ht="11.25">
      <c r="B157" s="217"/>
      <c r="C157" s="218"/>
      <c r="D157" s="208" t="s">
        <v>169</v>
      </c>
      <c r="E157" s="219" t="s">
        <v>1</v>
      </c>
      <c r="F157" s="220" t="s">
        <v>1042</v>
      </c>
      <c r="G157" s="218"/>
      <c r="H157" s="221">
        <v>57.75</v>
      </c>
      <c r="I157" s="222"/>
      <c r="J157" s="218"/>
      <c r="K157" s="218"/>
      <c r="L157" s="223"/>
      <c r="M157" s="229"/>
      <c r="N157" s="230"/>
      <c r="O157" s="230"/>
      <c r="P157" s="230"/>
      <c r="Q157" s="230"/>
      <c r="R157" s="230"/>
      <c r="S157" s="230"/>
      <c r="T157" s="231"/>
      <c r="AT157" s="227" t="s">
        <v>169</v>
      </c>
      <c r="AU157" s="227" t="s">
        <v>85</v>
      </c>
      <c r="AV157" s="14" t="s">
        <v>85</v>
      </c>
      <c r="AW157" s="14" t="s">
        <v>32</v>
      </c>
      <c r="AX157" s="14" t="s">
        <v>76</v>
      </c>
      <c r="AY157" s="227" t="s">
        <v>163</v>
      </c>
    </row>
    <row r="158" spans="1:65" s="14" customFormat="1" ht="11.25">
      <c r="B158" s="217"/>
      <c r="C158" s="218"/>
      <c r="D158" s="208" t="s">
        <v>169</v>
      </c>
      <c r="E158" s="219" t="s">
        <v>1</v>
      </c>
      <c r="F158" s="220" t="s">
        <v>1043</v>
      </c>
      <c r="G158" s="218"/>
      <c r="H158" s="221">
        <v>24.75</v>
      </c>
      <c r="I158" s="222"/>
      <c r="J158" s="218"/>
      <c r="K158" s="218"/>
      <c r="L158" s="223"/>
      <c r="M158" s="229"/>
      <c r="N158" s="230"/>
      <c r="O158" s="230"/>
      <c r="P158" s="230"/>
      <c r="Q158" s="230"/>
      <c r="R158" s="230"/>
      <c r="S158" s="230"/>
      <c r="T158" s="231"/>
      <c r="AT158" s="227" t="s">
        <v>169</v>
      </c>
      <c r="AU158" s="227" t="s">
        <v>85</v>
      </c>
      <c r="AV158" s="14" t="s">
        <v>85</v>
      </c>
      <c r="AW158" s="14" t="s">
        <v>32</v>
      </c>
      <c r="AX158" s="14" t="s">
        <v>76</v>
      </c>
      <c r="AY158" s="227" t="s">
        <v>163</v>
      </c>
    </row>
    <row r="159" spans="1:65" s="15" customFormat="1" ht="11.25">
      <c r="B159" s="232"/>
      <c r="C159" s="233"/>
      <c r="D159" s="208" t="s">
        <v>169</v>
      </c>
      <c r="E159" s="234" t="s">
        <v>1</v>
      </c>
      <c r="F159" s="235" t="s">
        <v>196</v>
      </c>
      <c r="G159" s="233"/>
      <c r="H159" s="236">
        <v>82.5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169</v>
      </c>
      <c r="AU159" s="242" t="s">
        <v>85</v>
      </c>
      <c r="AV159" s="15" t="s">
        <v>111</v>
      </c>
      <c r="AW159" s="15" t="s">
        <v>32</v>
      </c>
      <c r="AX159" s="15" t="s">
        <v>83</v>
      </c>
      <c r="AY159" s="242" t="s">
        <v>163</v>
      </c>
    </row>
    <row r="160" spans="1:65" s="2" customFormat="1" ht="37.9" customHeight="1">
      <c r="A160" s="35"/>
      <c r="B160" s="36"/>
      <c r="C160" s="193" t="s">
        <v>253</v>
      </c>
      <c r="D160" s="193" t="s">
        <v>165</v>
      </c>
      <c r="E160" s="194" t="s">
        <v>260</v>
      </c>
      <c r="F160" s="195" t="s">
        <v>261</v>
      </c>
      <c r="G160" s="196" t="s">
        <v>229</v>
      </c>
      <c r="H160" s="197">
        <v>62.68</v>
      </c>
      <c r="I160" s="198"/>
      <c r="J160" s="199">
        <f>ROUND(I160*H160,2)</f>
        <v>0</v>
      </c>
      <c r="K160" s="195" t="s">
        <v>212</v>
      </c>
      <c r="L160" s="40"/>
      <c r="M160" s="200" t="s">
        <v>1</v>
      </c>
      <c r="N160" s="201" t="s">
        <v>43</v>
      </c>
      <c r="O160" s="73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4" t="s">
        <v>111</v>
      </c>
      <c r="AT160" s="204" t="s">
        <v>165</v>
      </c>
      <c r="AU160" s="204" t="s">
        <v>85</v>
      </c>
      <c r="AY160" s="18" t="s">
        <v>163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8" t="s">
        <v>111</v>
      </c>
      <c r="BK160" s="205">
        <f>ROUND(I160*H160,2)</f>
        <v>0</v>
      </c>
      <c r="BL160" s="18" t="s">
        <v>111</v>
      </c>
      <c r="BM160" s="204" t="s">
        <v>262</v>
      </c>
    </row>
    <row r="161" spans="2:51" s="13" customFormat="1" ht="11.25">
      <c r="B161" s="206"/>
      <c r="C161" s="207"/>
      <c r="D161" s="208" t="s">
        <v>169</v>
      </c>
      <c r="E161" s="209" t="s">
        <v>1</v>
      </c>
      <c r="F161" s="210" t="s">
        <v>220</v>
      </c>
      <c r="G161" s="207"/>
      <c r="H161" s="209" t="s">
        <v>1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169</v>
      </c>
      <c r="AU161" s="216" t="s">
        <v>85</v>
      </c>
      <c r="AV161" s="13" t="s">
        <v>83</v>
      </c>
      <c r="AW161" s="13" t="s">
        <v>32</v>
      </c>
      <c r="AX161" s="13" t="s">
        <v>76</v>
      </c>
      <c r="AY161" s="216" t="s">
        <v>163</v>
      </c>
    </row>
    <row r="162" spans="2:51" s="13" customFormat="1" ht="11.25">
      <c r="B162" s="206"/>
      <c r="C162" s="207"/>
      <c r="D162" s="208" t="s">
        <v>169</v>
      </c>
      <c r="E162" s="209" t="s">
        <v>1</v>
      </c>
      <c r="F162" s="210" t="s">
        <v>263</v>
      </c>
      <c r="G162" s="207"/>
      <c r="H162" s="209" t="s">
        <v>1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169</v>
      </c>
      <c r="AU162" s="216" t="s">
        <v>85</v>
      </c>
      <c r="AV162" s="13" t="s">
        <v>83</v>
      </c>
      <c r="AW162" s="13" t="s">
        <v>32</v>
      </c>
      <c r="AX162" s="13" t="s">
        <v>76</v>
      </c>
      <c r="AY162" s="216" t="s">
        <v>163</v>
      </c>
    </row>
    <row r="163" spans="2:51" s="13" customFormat="1" ht="11.25">
      <c r="B163" s="206"/>
      <c r="C163" s="207"/>
      <c r="D163" s="208" t="s">
        <v>169</v>
      </c>
      <c r="E163" s="209" t="s">
        <v>1</v>
      </c>
      <c r="F163" s="210" t="s">
        <v>264</v>
      </c>
      <c r="G163" s="207"/>
      <c r="H163" s="209" t="s">
        <v>1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169</v>
      </c>
      <c r="AU163" s="216" t="s">
        <v>85</v>
      </c>
      <c r="AV163" s="13" t="s">
        <v>83</v>
      </c>
      <c r="AW163" s="13" t="s">
        <v>32</v>
      </c>
      <c r="AX163" s="13" t="s">
        <v>76</v>
      </c>
      <c r="AY163" s="216" t="s">
        <v>163</v>
      </c>
    </row>
    <row r="164" spans="2:51" s="14" customFormat="1" ht="11.25">
      <c r="B164" s="217"/>
      <c r="C164" s="218"/>
      <c r="D164" s="208" t="s">
        <v>169</v>
      </c>
      <c r="E164" s="219" t="s">
        <v>1</v>
      </c>
      <c r="F164" s="220" t="s">
        <v>1044</v>
      </c>
      <c r="G164" s="218"/>
      <c r="H164" s="221">
        <v>9.0749999999999993</v>
      </c>
      <c r="I164" s="222"/>
      <c r="J164" s="218"/>
      <c r="K164" s="218"/>
      <c r="L164" s="223"/>
      <c r="M164" s="229"/>
      <c r="N164" s="230"/>
      <c r="O164" s="230"/>
      <c r="P164" s="230"/>
      <c r="Q164" s="230"/>
      <c r="R164" s="230"/>
      <c r="S164" s="230"/>
      <c r="T164" s="231"/>
      <c r="AT164" s="227" t="s">
        <v>169</v>
      </c>
      <c r="AU164" s="227" t="s">
        <v>85</v>
      </c>
      <c r="AV164" s="14" t="s">
        <v>85</v>
      </c>
      <c r="AW164" s="14" t="s">
        <v>32</v>
      </c>
      <c r="AX164" s="14" t="s">
        <v>76</v>
      </c>
      <c r="AY164" s="227" t="s">
        <v>163</v>
      </c>
    </row>
    <row r="165" spans="2:51" s="16" customFormat="1" ht="11.25">
      <c r="B165" s="243"/>
      <c r="C165" s="244"/>
      <c r="D165" s="208" t="s">
        <v>169</v>
      </c>
      <c r="E165" s="245" t="s">
        <v>171</v>
      </c>
      <c r="F165" s="246" t="s">
        <v>267</v>
      </c>
      <c r="G165" s="244"/>
      <c r="H165" s="247">
        <v>9.0749999999999993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169</v>
      </c>
      <c r="AU165" s="253" t="s">
        <v>85</v>
      </c>
      <c r="AV165" s="16" t="s">
        <v>97</v>
      </c>
      <c r="AW165" s="16" t="s">
        <v>32</v>
      </c>
      <c r="AX165" s="16" t="s">
        <v>76</v>
      </c>
      <c r="AY165" s="253" t="s">
        <v>163</v>
      </c>
    </row>
    <row r="166" spans="2:51" s="13" customFormat="1" ht="11.25">
      <c r="B166" s="206"/>
      <c r="C166" s="207"/>
      <c r="D166" s="208" t="s">
        <v>169</v>
      </c>
      <c r="E166" s="209" t="s">
        <v>1</v>
      </c>
      <c r="F166" s="210" t="s">
        <v>268</v>
      </c>
      <c r="G166" s="207"/>
      <c r="H166" s="209" t="s">
        <v>1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169</v>
      </c>
      <c r="AU166" s="216" t="s">
        <v>85</v>
      </c>
      <c r="AV166" s="13" t="s">
        <v>83</v>
      </c>
      <c r="AW166" s="13" t="s">
        <v>32</v>
      </c>
      <c r="AX166" s="13" t="s">
        <v>76</v>
      </c>
      <c r="AY166" s="216" t="s">
        <v>163</v>
      </c>
    </row>
    <row r="167" spans="2:51" s="14" customFormat="1" ht="11.25">
      <c r="B167" s="217"/>
      <c r="C167" s="218"/>
      <c r="D167" s="208" t="s">
        <v>169</v>
      </c>
      <c r="E167" s="219" t="s">
        <v>1</v>
      </c>
      <c r="F167" s="220" t="s">
        <v>1045</v>
      </c>
      <c r="G167" s="218"/>
      <c r="H167" s="221">
        <v>36.299999999999997</v>
      </c>
      <c r="I167" s="222"/>
      <c r="J167" s="218"/>
      <c r="K167" s="218"/>
      <c r="L167" s="223"/>
      <c r="M167" s="229"/>
      <c r="N167" s="230"/>
      <c r="O167" s="230"/>
      <c r="P167" s="230"/>
      <c r="Q167" s="230"/>
      <c r="R167" s="230"/>
      <c r="S167" s="230"/>
      <c r="T167" s="231"/>
      <c r="AT167" s="227" t="s">
        <v>169</v>
      </c>
      <c r="AU167" s="227" t="s">
        <v>85</v>
      </c>
      <c r="AV167" s="14" t="s">
        <v>85</v>
      </c>
      <c r="AW167" s="14" t="s">
        <v>32</v>
      </c>
      <c r="AX167" s="14" t="s">
        <v>76</v>
      </c>
      <c r="AY167" s="227" t="s">
        <v>163</v>
      </c>
    </row>
    <row r="168" spans="2:51" s="16" customFormat="1" ht="11.25">
      <c r="B168" s="243"/>
      <c r="C168" s="244"/>
      <c r="D168" s="208" t="s">
        <v>169</v>
      </c>
      <c r="E168" s="245" t="s">
        <v>173</v>
      </c>
      <c r="F168" s="246" t="s">
        <v>267</v>
      </c>
      <c r="G168" s="244"/>
      <c r="H168" s="247">
        <v>36.299999999999997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169</v>
      </c>
      <c r="AU168" s="253" t="s">
        <v>85</v>
      </c>
      <c r="AV168" s="16" t="s">
        <v>97</v>
      </c>
      <c r="AW168" s="16" t="s">
        <v>32</v>
      </c>
      <c r="AX168" s="16" t="s">
        <v>76</v>
      </c>
      <c r="AY168" s="253" t="s">
        <v>163</v>
      </c>
    </row>
    <row r="169" spans="2:51" s="13" customFormat="1" ht="11.25">
      <c r="B169" s="206"/>
      <c r="C169" s="207"/>
      <c r="D169" s="208" t="s">
        <v>169</v>
      </c>
      <c r="E169" s="209" t="s">
        <v>1</v>
      </c>
      <c r="F169" s="210" t="s">
        <v>271</v>
      </c>
      <c r="G169" s="207"/>
      <c r="H169" s="209" t="s">
        <v>1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169</v>
      </c>
      <c r="AU169" s="216" t="s">
        <v>85</v>
      </c>
      <c r="AV169" s="13" t="s">
        <v>83</v>
      </c>
      <c r="AW169" s="13" t="s">
        <v>32</v>
      </c>
      <c r="AX169" s="13" t="s">
        <v>76</v>
      </c>
      <c r="AY169" s="216" t="s">
        <v>163</v>
      </c>
    </row>
    <row r="170" spans="2:51" s="14" customFormat="1" ht="11.25">
      <c r="B170" s="217"/>
      <c r="C170" s="218"/>
      <c r="D170" s="208" t="s">
        <v>169</v>
      </c>
      <c r="E170" s="219" t="s">
        <v>1</v>
      </c>
      <c r="F170" s="220" t="s">
        <v>1046</v>
      </c>
      <c r="G170" s="218"/>
      <c r="H170" s="221">
        <v>3.9340000000000002</v>
      </c>
      <c r="I170" s="222"/>
      <c r="J170" s="218"/>
      <c r="K170" s="218"/>
      <c r="L170" s="223"/>
      <c r="M170" s="229"/>
      <c r="N170" s="230"/>
      <c r="O170" s="230"/>
      <c r="P170" s="230"/>
      <c r="Q170" s="230"/>
      <c r="R170" s="230"/>
      <c r="S170" s="230"/>
      <c r="T170" s="231"/>
      <c r="AT170" s="227" t="s">
        <v>169</v>
      </c>
      <c r="AU170" s="227" t="s">
        <v>85</v>
      </c>
      <c r="AV170" s="14" t="s">
        <v>85</v>
      </c>
      <c r="AW170" s="14" t="s">
        <v>32</v>
      </c>
      <c r="AX170" s="14" t="s">
        <v>76</v>
      </c>
      <c r="AY170" s="227" t="s">
        <v>163</v>
      </c>
    </row>
    <row r="171" spans="2:51" s="14" customFormat="1" ht="11.25">
      <c r="B171" s="217"/>
      <c r="C171" s="218"/>
      <c r="D171" s="208" t="s">
        <v>169</v>
      </c>
      <c r="E171" s="219" t="s">
        <v>1</v>
      </c>
      <c r="F171" s="220" t="s">
        <v>1047</v>
      </c>
      <c r="G171" s="218"/>
      <c r="H171" s="221">
        <v>0.82799999999999996</v>
      </c>
      <c r="I171" s="222"/>
      <c r="J171" s="218"/>
      <c r="K171" s="218"/>
      <c r="L171" s="223"/>
      <c r="M171" s="229"/>
      <c r="N171" s="230"/>
      <c r="O171" s="230"/>
      <c r="P171" s="230"/>
      <c r="Q171" s="230"/>
      <c r="R171" s="230"/>
      <c r="S171" s="230"/>
      <c r="T171" s="231"/>
      <c r="AT171" s="227" t="s">
        <v>169</v>
      </c>
      <c r="AU171" s="227" t="s">
        <v>85</v>
      </c>
      <c r="AV171" s="14" t="s">
        <v>85</v>
      </c>
      <c r="AW171" s="14" t="s">
        <v>32</v>
      </c>
      <c r="AX171" s="14" t="s">
        <v>76</v>
      </c>
      <c r="AY171" s="227" t="s">
        <v>163</v>
      </c>
    </row>
    <row r="172" spans="2:51" s="16" customFormat="1" ht="11.25">
      <c r="B172" s="243"/>
      <c r="C172" s="244"/>
      <c r="D172" s="208" t="s">
        <v>169</v>
      </c>
      <c r="E172" s="245" t="s">
        <v>1</v>
      </c>
      <c r="F172" s="246" t="s">
        <v>267</v>
      </c>
      <c r="G172" s="244"/>
      <c r="H172" s="247">
        <v>4.7619999999999996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169</v>
      </c>
      <c r="AU172" s="253" t="s">
        <v>85</v>
      </c>
      <c r="AV172" s="16" t="s">
        <v>97</v>
      </c>
      <c r="AW172" s="16" t="s">
        <v>32</v>
      </c>
      <c r="AX172" s="16" t="s">
        <v>76</v>
      </c>
      <c r="AY172" s="253" t="s">
        <v>163</v>
      </c>
    </row>
    <row r="173" spans="2:51" s="15" customFormat="1" ht="11.25">
      <c r="B173" s="232"/>
      <c r="C173" s="233"/>
      <c r="D173" s="208" t="s">
        <v>169</v>
      </c>
      <c r="E173" s="234" t="s">
        <v>195</v>
      </c>
      <c r="F173" s="235" t="s">
        <v>196</v>
      </c>
      <c r="G173" s="233"/>
      <c r="H173" s="236">
        <v>50.137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169</v>
      </c>
      <c r="AU173" s="242" t="s">
        <v>85</v>
      </c>
      <c r="AV173" s="15" t="s">
        <v>111</v>
      </c>
      <c r="AW173" s="15" t="s">
        <v>32</v>
      </c>
      <c r="AX173" s="15" t="s">
        <v>76</v>
      </c>
      <c r="AY173" s="242" t="s">
        <v>163</v>
      </c>
    </row>
    <row r="174" spans="2:51" s="14" customFormat="1" ht="11.25">
      <c r="B174" s="217"/>
      <c r="C174" s="218"/>
      <c r="D174" s="208" t="s">
        <v>169</v>
      </c>
      <c r="E174" s="219" t="s">
        <v>701</v>
      </c>
      <c r="F174" s="220" t="s">
        <v>1048</v>
      </c>
      <c r="G174" s="218"/>
      <c r="H174" s="221">
        <v>30.25</v>
      </c>
      <c r="I174" s="222"/>
      <c r="J174" s="218"/>
      <c r="K174" s="218"/>
      <c r="L174" s="223"/>
      <c r="M174" s="229"/>
      <c r="N174" s="230"/>
      <c r="O174" s="230"/>
      <c r="P174" s="230"/>
      <c r="Q174" s="230"/>
      <c r="R174" s="230"/>
      <c r="S174" s="230"/>
      <c r="T174" s="231"/>
      <c r="AT174" s="227" t="s">
        <v>169</v>
      </c>
      <c r="AU174" s="227" t="s">
        <v>85</v>
      </c>
      <c r="AV174" s="14" t="s">
        <v>85</v>
      </c>
      <c r="AW174" s="14" t="s">
        <v>32</v>
      </c>
      <c r="AX174" s="14" t="s">
        <v>76</v>
      </c>
      <c r="AY174" s="227" t="s">
        <v>163</v>
      </c>
    </row>
    <row r="175" spans="2:51" s="14" customFormat="1" ht="11.25">
      <c r="B175" s="217"/>
      <c r="C175" s="218"/>
      <c r="D175" s="208" t="s">
        <v>169</v>
      </c>
      <c r="E175" s="219" t="s">
        <v>189</v>
      </c>
      <c r="F175" s="220" t="s">
        <v>1049</v>
      </c>
      <c r="G175" s="218"/>
      <c r="H175" s="221">
        <v>12.542999999999999</v>
      </c>
      <c r="I175" s="222"/>
      <c r="J175" s="218"/>
      <c r="K175" s="218"/>
      <c r="L175" s="223"/>
      <c r="M175" s="229"/>
      <c r="N175" s="230"/>
      <c r="O175" s="230"/>
      <c r="P175" s="230"/>
      <c r="Q175" s="230"/>
      <c r="R175" s="230"/>
      <c r="S175" s="230"/>
      <c r="T175" s="231"/>
      <c r="AT175" s="227" t="s">
        <v>169</v>
      </c>
      <c r="AU175" s="227" t="s">
        <v>85</v>
      </c>
      <c r="AV175" s="14" t="s">
        <v>85</v>
      </c>
      <c r="AW175" s="14" t="s">
        <v>32</v>
      </c>
      <c r="AX175" s="14" t="s">
        <v>76</v>
      </c>
      <c r="AY175" s="227" t="s">
        <v>163</v>
      </c>
    </row>
    <row r="176" spans="2:51" s="14" customFormat="1" ht="11.25">
      <c r="B176" s="217"/>
      <c r="C176" s="218"/>
      <c r="D176" s="208" t="s">
        <v>169</v>
      </c>
      <c r="E176" s="219" t="s">
        <v>192</v>
      </c>
      <c r="F176" s="220" t="s">
        <v>1050</v>
      </c>
      <c r="G176" s="218"/>
      <c r="H176" s="221">
        <v>62.68</v>
      </c>
      <c r="I176" s="222"/>
      <c r="J176" s="218"/>
      <c r="K176" s="218"/>
      <c r="L176" s="223"/>
      <c r="M176" s="229"/>
      <c r="N176" s="230"/>
      <c r="O176" s="230"/>
      <c r="P176" s="230"/>
      <c r="Q176" s="230"/>
      <c r="R176" s="230"/>
      <c r="S176" s="230"/>
      <c r="T176" s="231"/>
      <c r="AT176" s="227" t="s">
        <v>169</v>
      </c>
      <c r="AU176" s="227" t="s">
        <v>85</v>
      </c>
      <c r="AV176" s="14" t="s">
        <v>85</v>
      </c>
      <c r="AW176" s="14" t="s">
        <v>32</v>
      </c>
      <c r="AX176" s="14" t="s">
        <v>76</v>
      </c>
      <c r="AY176" s="227" t="s">
        <v>163</v>
      </c>
    </row>
    <row r="177" spans="1:65" s="14" customFormat="1" ht="22.5">
      <c r="B177" s="217"/>
      <c r="C177" s="218"/>
      <c r="D177" s="208" t="s">
        <v>169</v>
      </c>
      <c r="E177" s="219" t="s">
        <v>1</v>
      </c>
      <c r="F177" s="220" t="s">
        <v>275</v>
      </c>
      <c r="G177" s="218"/>
      <c r="H177" s="221">
        <v>62.68</v>
      </c>
      <c r="I177" s="222"/>
      <c r="J177" s="218"/>
      <c r="K177" s="218"/>
      <c r="L177" s="223"/>
      <c r="M177" s="229"/>
      <c r="N177" s="230"/>
      <c r="O177" s="230"/>
      <c r="P177" s="230"/>
      <c r="Q177" s="230"/>
      <c r="R177" s="230"/>
      <c r="S177" s="230"/>
      <c r="T177" s="231"/>
      <c r="AT177" s="227" t="s">
        <v>169</v>
      </c>
      <c r="AU177" s="227" t="s">
        <v>85</v>
      </c>
      <c r="AV177" s="14" t="s">
        <v>85</v>
      </c>
      <c r="AW177" s="14" t="s">
        <v>32</v>
      </c>
      <c r="AX177" s="14" t="s">
        <v>83</v>
      </c>
      <c r="AY177" s="227" t="s">
        <v>163</v>
      </c>
    </row>
    <row r="178" spans="1:65" s="2" customFormat="1" ht="37.9" customHeight="1">
      <c r="A178" s="35"/>
      <c r="B178" s="36"/>
      <c r="C178" s="193" t="s">
        <v>259</v>
      </c>
      <c r="D178" s="193" t="s">
        <v>165</v>
      </c>
      <c r="E178" s="194" t="s">
        <v>277</v>
      </c>
      <c r="F178" s="195" t="s">
        <v>278</v>
      </c>
      <c r="G178" s="196" t="s">
        <v>229</v>
      </c>
      <c r="H178" s="197">
        <v>62.68</v>
      </c>
      <c r="I178" s="198"/>
      <c r="J178" s="199">
        <f>ROUND(I178*H178,2)</f>
        <v>0</v>
      </c>
      <c r="K178" s="195" t="s">
        <v>212</v>
      </c>
      <c r="L178" s="40"/>
      <c r="M178" s="200" t="s">
        <v>1</v>
      </c>
      <c r="N178" s="201" t="s">
        <v>43</v>
      </c>
      <c r="O178" s="73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4" t="s">
        <v>111</v>
      </c>
      <c r="AT178" s="204" t="s">
        <v>165</v>
      </c>
      <c r="AU178" s="204" t="s">
        <v>85</v>
      </c>
      <c r="AY178" s="18" t="s">
        <v>163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8" t="s">
        <v>111</v>
      </c>
      <c r="BK178" s="205">
        <f>ROUND(I178*H178,2)</f>
        <v>0</v>
      </c>
      <c r="BL178" s="18" t="s">
        <v>111</v>
      </c>
      <c r="BM178" s="204" t="s">
        <v>1051</v>
      </c>
    </row>
    <row r="179" spans="1:65" s="14" customFormat="1" ht="11.25">
      <c r="B179" s="217"/>
      <c r="C179" s="218"/>
      <c r="D179" s="208" t="s">
        <v>169</v>
      </c>
      <c r="E179" s="219" t="s">
        <v>1</v>
      </c>
      <c r="F179" s="220" t="s">
        <v>280</v>
      </c>
      <c r="G179" s="218"/>
      <c r="H179" s="221">
        <v>62.68</v>
      </c>
      <c r="I179" s="222"/>
      <c r="J179" s="218"/>
      <c r="K179" s="218"/>
      <c r="L179" s="223"/>
      <c r="M179" s="229"/>
      <c r="N179" s="230"/>
      <c r="O179" s="230"/>
      <c r="P179" s="230"/>
      <c r="Q179" s="230"/>
      <c r="R179" s="230"/>
      <c r="S179" s="230"/>
      <c r="T179" s="231"/>
      <c r="AT179" s="227" t="s">
        <v>169</v>
      </c>
      <c r="AU179" s="227" t="s">
        <v>85</v>
      </c>
      <c r="AV179" s="14" t="s">
        <v>85</v>
      </c>
      <c r="AW179" s="14" t="s">
        <v>32</v>
      </c>
      <c r="AX179" s="14" t="s">
        <v>83</v>
      </c>
      <c r="AY179" s="227" t="s">
        <v>163</v>
      </c>
    </row>
    <row r="180" spans="1:65" s="2" customFormat="1" ht="24.2" customHeight="1">
      <c r="A180" s="35"/>
      <c r="B180" s="36"/>
      <c r="C180" s="193" t="s">
        <v>276</v>
      </c>
      <c r="D180" s="193" t="s">
        <v>165</v>
      </c>
      <c r="E180" s="194" t="s">
        <v>282</v>
      </c>
      <c r="F180" s="195" t="s">
        <v>283</v>
      </c>
      <c r="G180" s="196" t="s">
        <v>229</v>
      </c>
      <c r="H180" s="197">
        <v>155.61000000000001</v>
      </c>
      <c r="I180" s="198"/>
      <c r="J180" s="199">
        <f>ROUND(I180*H180,2)</f>
        <v>0</v>
      </c>
      <c r="K180" s="195" t="s">
        <v>212</v>
      </c>
      <c r="L180" s="40"/>
      <c r="M180" s="200" t="s">
        <v>1</v>
      </c>
      <c r="N180" s="201" t="s">
        <v>43</v>
      </c>
      <c r="O180" s="73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111</v>
      </c>
      <c r="AT180" s="204" t="s">
        <v>165</v>
      </c>
      <c r="AU180" s="204" t="s">
        <v>85</v>
      </c>
      <c r="AY180" s="18" t="s">
        <v>163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8" t="s">
        <v>111</v>
      </c>
      <c r="BK180" s="205">
        <f>ROUND(I180*H180,2)</f>
        <v>0</v>
      </c>
      <c r="BL180" s="18" t="s">
        <v>111</v>
      </c>
      <c r="BM180" s="204" t="s">
        <v>760</v>
      </c>
    </row>
    <row r="181" spans="1:65" s="14" customFormat="1" ht="22.5">
      <c r="B181" s="217"/>
      <c r="C181" s="218"/>
      <c r="D181" s="208" t="s">
        <v>169</v>
      </c>
      <c r="E181" s="219" t="s">
        <v>1</v>
      </c>
      <c r="F181" s="220" t="s">
        <v>1052</v>
      </c>
      <c r="G181" s="218"/>
      <c r="H181" s="221">
        <v>92.93</v>
      </c>
      <c r="I181" s="222"/>
      <c r="J181" s="218"/>
      <c r="K181" s="218"/>
      <c r="L181" s="223"/>
      <c r="M181" s="229"/>
      <c r="N181" s="230"/>
      <c r="O181" s="230"/>
      <c r="P181" s="230"/>
      <c r="Q181" s="230"/>
      <c r="R181" s="230"/>
      <c r="S181" s="230"/>
      <c r="T181" s="231"/>
      <c r="AT181" s="227" t="s">
        <v>169</v>
      </c>
      <c r="AU181" s="227" t="s">
        <v>85</v>
      </c>
      <c r="AV181" s="14" t="s">
        <v>85</v>
      </c>
      <c r="AW181" s="14" t="s">
        <v>32</v>
      </c>
      <c r="AX181" s="14" t="s">
        <v>76</v>
      </c>
      <c r="AY181" s="227" t="s">
        <v>163</v>
      </c>
    </row>
    <row r="182" spans="1:65" s="14" customFormat="1" ht="11.25">
      <c r="B182" s="217"/>
      <c r="C182" s="218"/>
      <c r="D182" s="208" t="s">
        <v>169</v>
      </c>
      <c r="E182" s="219" t="s">
        <v>1</v>
      </c>
      <c r="F182" s="220" t="s">
        <v>286</v>
      </c>
      <c r="G182" s="218"/>
      <c r="H182" s="221">
        <v>62.68</v>
      </c>
      <c r="I182" s="222"/>
      <c r="J182" s="218"/>
      <c r="K182" s="218"/>
      <c r="L182" s="223"/>
      <c r="M182" s="229"/>
      <c r="N182" s="230"/>
      <c r="O182" s="230"/>
      <c r="P182" s="230"/>
      <c r="Q182" s="230"/>
      <c r="R182" s="230"/>
      <c r="S182" s="230"/>
      <c r="T182" s="231"/>
      <c r="AT182" s="227" t="s">
        <v>169</v>
      </c>
      <c r="AU182" s="227" t="s">
        <v>85</v>
      </c>
      <c r="AV182" s="14" t="s">
        <v>85</v>
      </c>
      <c r="AW182" s="14" t="s">
        <v>32</v>
      </c>
      <c r="AX182" s="14" t="s">
        <v>76</v>
      </c>
      <c r="AY182" s="227" t="s">
        <v>163</v>
      </c>
    </row>
    <row r="183" spans="1:65" s="15" customFormat="1" ht="11.25">
      <c r="B183" s="232"/>
      <c r="C183" s="233"/>
      <c r="D183" s="208" t="s">
        <v>169</v>
      </c>
      <c r="E183" s="234" t="s">
        <v>1</v>
      </c>
      <c r="F183" s="235" t="s">
        <v>196</v>
      </c>
      <c r="G183" s="233"/>
      <c r="H183" s="236">
        <v>155.61000000000001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169</v>
      </c>
      <c r="AU183" s="242" t="s">
        <v>85</v>
      </c>
      <c r="AV183" s="15" t="s">
        <v>111</v>
      </c>
      <c r="AW183" s="15" t="s">
        <v>32</v>
      </c>
      <c r="AX183" s="15" t="s">
        <v>83</v>
      </c>
      <c r="AY183" s="242" t="s">
        <v>163</v>
      </c>
    </row>
    <row r="184" spans="1:65" s="2" customFormat="1" ht="16.5" customHeight="1">
      <c r="A184" s="35"/>
      <c r="B184" s="36"/>
      <c r="C184" s="193" t="s">
        <v>281</v>
      </c>
      <c r="D184" s="193" t="s">
        <v>165</v>
      </c>
      <c r="E184" s="194" t="s">
        <v>288</v>
      </c>
      <c r="F184" s="195" t="s">
        <v>289</v>
      </c>
      <c r="G184" s="196" t="s">
        <v>229</v>
      </c>
      <c r="H184" s="197">
        <v>155.61000000000001</v>
      </c>
      <c r="I184" s="198"/>
      <c r="J184" s="199">
        <f>ROUND(I184*H184,2)</f>
        <v>0</v>
      </c>
      <c r="K184" s="195" t="s">
        <v>212</v>
      </c>
      <c r="L184" s="40"/>
      <c r="M184" s="200" t="s">
        <v>1</v>
      </c>
      <c r="N184" s="201" t="s">
        <v>43</v>
      </c>
      <c r="O184" s="73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4" t="s">
        <v>111</v>
      </c>
      <c r="AT184" s="204" t="s">
        <v>165</v>
      </c>
      <c r="AU184" s="204" t="s">
        <v>85</v>
      </c>
      <c r="AY184" s="18" t="s">
        <v>163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8" t="s">
        <v>111</v>
      </c>
      <c r="BK184" s="205">
        <f>ROUND(I184*H184,2)</f>
        <v>0</v>
      </c>
      <c r="BL184" s="18" t="s">
        <v>111</v>
      </c>
      <c r="BM184" s="204" t="s">
        <v>766</v>
      </c>
    </row>
    <row r="185" spans="1:65" s="14" customFormat="1" ht="11.25">
      <c r="B185" s="217"/>
      <c r="C185" s="218"/>
      <c r="D185" s="208" t="s">
        <v>169</v>
      </c>
      <c r="E185" s="219" t="s">
        <v>1</v>
      </c>
      <c r="F185" s="220" t="s">
        <v>1053</v>
      </c>
      <c r="G185" s="218"/>
      <c r="H185" s="221">
        <v>92.93</v>
      </c>
      <c r="I185" s="222"/>
      <c r="J185" s="218"/>
      <c r="K185" s="218"/>
      <c r="L185" s="223"/>
      <c r="M185" s="229"/>
      <c r="N185" s="230"/>
      <c r="O185" s="230"/>
      <c r="P185" s="230"/>
      <c r="Q185" s="230"/>
      <c r="R185" s="230"/>
      <c r="S185" s="230"/>
      <c r="T185" s="231"/>
      <c r="AT185" s="227" t="s">
        <v>169</v>
      </c>
      <c r="AU185" s="227" t="s">
        <v>85</v>
      </c>
      <c r="AV185" s="14" t="s">
        <v>85</v>
      </c>
      <c r="AW185" s="14" t="s">
        <v>32</v>
      </c>
      <c r="AX185" s="14" t="s">
        <v>76</v>
      </c>
      <c r="AY185" s="227" t="s">
        <v>163</v>
      </c>
    </row>
    <row r="186" spans="1:65" s="14" customFormat="1" ht="22.5">
      <c r="B186" s="217"/>
      <c r="C186" s="218"/>
      <c r="D186" s="208" t="s">
        <v>169</v>
      </c>
      <c r="E186" s="219" t="s">
        <v>1</v>
      </c>
      <c r="F186" s="220" t="s">
        <v>292</v>
      </c>
      <c r="G186" s="218"/>
      <c r="H186" s="221">
        <v>62.68</v>
      </c>
      <c r="I186" s="222"/>
      <c r="J186" s="218"/>
      <c r="K186" s="218"/>
      <c r="L186" s="223"/>
      <c r="M186" s="229"/>
      <c r="N186" s="230"/>
      <c r="O186" s="230"/>
      <c r="P186" s="230"/>
      <c r="Q186" s="230"/>
      <c r="R186" s="230"/>
      <c r="S186" s="230"/>
      <c r="T186" s="231"/>
      <c r="AT186" s="227" t="s">
        <v>169</v>
      </c>
      <c r="AU186" s="227" t="s">
        <v>85</v>
      </c>
      <c r="AV186" s="14" t="s">
        <v>85</v>
      </c>
      <c r="AW186" s="14" t="s">
        <v>32</v>
      </c>
      <c r="AX186" s="14" t="s">
        <v>76</v>
      </c>
      <c r="AY186" s="227" t="s">
        <v>163</v>
      </c>
    </row>
    <row r="187" spans="1:65" s="15" customFormat="1" ht="11.25">
      <c r="B187" s="232"/>
      <c r="C187" s="233"/>
      <c r="D187" s="208" t="s">
        <v>169</v>
      </c>
      <c r="E187" s="234" t="s">
        <v>1</v>
      </c>
      <c r="F187" s="235" t="s">
        <v>196</v>
      </c>
      <c r="G187" s="233"/>
      <c r="H187" s="236">
        <v>155.61000000000001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169</v>
      </c>
      <c r="AU187" s="242" t="s">
        <v>85</v>
      </c>
      <c r="AV187" s="15" t="s">
        <v>111</v>
      </c>
      <c r="AW187" s="15" t="s">
        <v>32</v>
      </c>
      <c r="AX187" s="15" t="s">
        <v>83</v>
      </c>
      <c r="AY187" s="242" t="s">
        <v>163</v>
      </c>
    </row>
    <row r="188" spans="1:65" s="2" customFormat="1" ht="33" customHeight="1">
      <c r="A188" s="35"/>
      <c r="B188" s="36"/>
      <c r="C188" s="193" t="s">
        <v>287</v>
      </c>
      <c r="D188" s="193" t="s">
        <v>165</v>
      </c>
      <c r="E188" s="194" t="s">
        <v>294</v>
      </c>
      <c r="F188" s="195" t="s">
        <v>295</v>
      </c>
      <c r="G188" s="196" t="s">
        <v>296</v>
      </c>
      <c r="H188" s="197">
        <v>112.824</v>
      </c>
      <c r="I188" s="198"/>
      <c r="J188" s="199">
        <f>ROUND(I188*H188,2)</f>
        <v>0</v>
      </c>
      <c r="K188" s="195" t="s">
        <v>212</v>
      </c>
      <c r="L188" s="40"/>
      <c r="M188" s="200" t="s">
        <v>1</v>
      </c>
      <c r="N188" s="201" t="s">
        <v>43</v>
      </c>
      <c r="O188" s="73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4" t="s">
        <v>111</v>
      </c>
      <c r="AT188" s="204" t="s">
        <v>165</v>
      </c>
      <c r="AU188" s="204" t="s">
        <v>85</v>
      </c>
      <c r="AY188" s="18" t="s">
        <v>163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8" t="s">
        <v>111</v>
      </c>
      <c r="BK188" s="205">
        <f>ROUND(I188*H188,2)</f>
        <v>0</v>
      </c>
      <c r="BL188" s="18" t="s">
        <v>111</v>
      </c>
      <c r="BM188" s="204" t="s">
        <v>297</v>
      </c>
    </row>
    <row r="189" spans="1:65" s="14" customFormat="1" ht="11.25">
      <c r="B189" s="217"/>
      <c r="C189" s="218"/>
      <c r="D189" s="208" t="s">
        <v>169</v>
      </c>
      <c r="E189" s="219" t="s">
        <v>1</v>
      </c>
      <c r="F189" s="220" t="s">
        <v>298</v>
      </c>
      <c r="G189" s="218"/>
      <c r="H189" s="221">
        <v>112.824</v>
      </c>
      <c r="I189" s="222"/>
      <c r="J189" s="218"/>
      <c r="K189" s="218"/>
      <c r="L189" s="223"/>
      <c r="M189" s="229"/>
      <c r="N189" s="230"/>
      <c r="O189" s="230"/>
      <c r="P189" s="230"/>
      <c r="Q189" s="230"/>
      <c r="R189" s="230"/>
      <c r="S189" s="230"/>
      <c r="T189" s="231"/>
      <c r="AT189" s="227" t="s">
        <v>169</v>
      </c>
      <c r="AU189" s="227" t="s">
        <v>85</v>
      </c>
      <c r="AV189" s="14" t="s">
        <v>85</v>
      </c>
      <c r="AW189" s="14" t="s">
        <v>32</v>
      </c>
      <c r="AX189" s="14" t="s">
        <v>83</v>
      </c>
      <c r="AY189" s="227" t="s">
        <v>163</v>
      </c>
    </row>
    <row r="190" spans="1:65" s="2" customFormat="1" ht="24.2" customHeight="1">
      <c r="A190" s="35"/>
      <c r="B190" s="36"/>
      <c r="C190" s="193" t="s">
        <v>293</v>
      </c>
      <c r="D190" s="193" t="s">
        <v>165</v>
      </c>
      <c r="E190" s="194" t="s">
        <v>300</v>
      </c>
      <c r="F190" s="195" t="s">
        <v>301</v>
      </c>
      <c r="G190" s="196" t="s">
        <v>229</v>
      </c>
      <c r="H190" s="197">
        <v>42.792999999999999</v>
      </c>
      <c r="I190" s="198"/>
      <c r="J190" s="199">
        <f>ROUND(I190*H190,2)</f>
        <v>0</v>
      </c>
      <c r="K190" s="195" t="s">
        <v>212</v>
      </c>
      <c r="L190" s="40"/>
      <c r="M190" s="200" t="s">
        <v>1</v>
      </c>
      <c r="N190" s="201" t="s">
        <v>43</v>
      </c>
      <c r="O190" s="73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4" t="s">
        <v>111</v>
      </c>
      <c r="AT190" s="204" t="s">
        <v>165</v>
      </c>
      <c r="AU190" s="204" t="s">
        <v>85</v>
      </c>
      <c r="AY190" s="18" t="s">
        <v>163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8" t="s">
        <v>111</v>
      </c>
      <c r="BK190" s="205">
        <f>ROUND(I190*H190,2)</f>
        <v>0</v>
      </c>
      <c r="BL190" s="18" t="s">
        <v>111</v>
      </c>
      <c r="BM190" s="204" t="s">
        <v>302</v>
      </c>
    </row>
    <row r="191" spans="1:65" s="14" customFormat="1" ht="11.25">
      <c r="B191" s="217"/>
      <c r="C191" s="218"/>
      <c r="D191" s="208" t="s">
        <v>169</v>
      </c>
      <c r="E191" s="219" t="s">
        <v>1</v>
      </c>
      <c r="F191" s="220" t="s">
        <v>303</v>
      </c>
      <c r="G191" s="218"/>
      <c r="H191" s="221">
        <v>42.792999999999999</v>
      </c>
      <c r="I191" s="222"/>
      <c r="J191" s="218"/>
      <c r="K191" s="218"/>
      <c r="L191" s="223"/>
      <c r="M191" s="229"/>
      <c r="N191" s="230"/>
      <c r="O191" s="230"/>
      <c r="P191" s="230"/>
      <c r="Q191" s="230"/>
      <c r="R191" s="230"/>
      <c r="S191" s="230"/>
      <c r="T191" s="231"/>
      <c r="AT191" s="227" t="s">
        <v>169</v>
      </c>
      <c r="AU191" s="227" t="s">
        <v>85</v>
      </c>
      <c r="AV191" s="14" t="s">
        <v>85</v>
      </c>
      <c r="AW191" s="14" t="s">
        <v>32</v>
      </c>
      <c r="AX191" s="14" t="s">
        <v>83</v>
      </c>
      <c r="AY191" s="227" t="s">
        <v>163</v>
      </c>
    </row>
    <row r="192" spans="1:65" s="2" customFormat="1" ht="24.2" customHeight="1">
      <c r="A192" s="35"/>
      <c r="B192" s="36"/>
      <c r="C192" s="193" t="s">
        <v>299</v>
      </c>
      <c r="D192" s="193" t="s">
        <v>165</v>
      </c>
      <c r="E192" s="194" t="s">
        <v>304</v>
      </c>
      <c r="F192" s="195" t="s">
        <v>305</v>
      </c>
      <c r="G192" s="196" t="s">
        <v>229</v>
      </c>
      <c r="H192" s="197">
        <v>31.768000000000001</v>
      </c>
      <c r="I192" s="198"/>
      <c r="J192" s="199">
        <f>ROUND(I192*H192,2)</f>
        <v>0</v>
      </c>
      <c r="K192" s="195" t="s">
        <v>212</v>
      </c>
      <c r="L192" s="40"/>
      <c r="M192" s="200" t="s">
        <v>1</v>
      </c>
      <c r="N192" s="201" t="s">
        <v>43</v>
      </c>
      <c r="O192" s="73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4" t="s">
        <v>111</v>
      </c>
      <c r="AT192" s="204" t="s">
        <v>165</v>
      </c>
      <c r="AU192" s="204" t="s">
        <v>85</v>
      </c>
      <c r="AY192" s="18" t="s">
        <v>163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8" t="s">
        <v>111</v>
      </c>
      <c r="BK192" s="205">
        <f>ROUND(I192*H192,2)</f>
        <v>0</v>
      </c>
      <c r="BL192" s="18" t="s">
        <v>111</v>
      </c>
      <c r="BM192" s="204" t="s">
        <v>306</v>
      </c>
    </row>
    <row r="193" spans="1:65" s="13" customFormat="1" ht="11.25">
      <c r="B193" s="206"/>
      <c r="C193" s="207"/>
      <c r="D193" s="208" t="s">
        <v>169</v>
      </c>
      <c r="E193" s="209" t="s">
        <v>1</v>
      </c>
      <c r="F193" s="210" t="s">
        <v>220</v>
      </c>
      <c r="G193" s="207"/>
      <c r="H193" s="209" t="s">
        <v>1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169</v>
      </c>
      <c r="AU193" s="216" t="s">
        <v>85</v>
      </c>
      <c r="AV193" s="13" t="s">
        <v>83</v>
      </c>
      <c r="AW193" s="13" t="s">
        <v>32</v>
      </c>
      <c r="AX193" s="13" t="s">
        <v>76</v>
      </c>
      <c r="AY193" s="216" t="s">
        <v>163</v>
      </c>
    </row>
    <row r="194" spans="1:65" s="14" customFormat="1" ht="11.25">
      <c r="B194" s="217"/>
      <c r="C194" s="218"/>
      <c r="D194" s="208" t="s">
        <v>169</v>
      </c>
      <c r="E194" s="219" t="s">
        <v>1</v>
      </c>
      <c r="F194" s="220" t="s">
        <v>1054</v>
      </c>
      <c r="G194" s="218"/>
      <c r="H194" s="221">
        <v>4.532</v>
      </c>
      <c r="I194" s="222"/>
      <c r="J194" s="218"/>
      <c r="K194" s="218"/>
      <c r="L194" s="223"/>
      <c r="M194" s="229"/>
      <c r="N194" s="230"/>
      <c r="O194" s="230"/>
      <c r="P194" s="230"/>
      <c r="Q194" s="230"/>
      <c r="R194" s="230"/>
      <c r="S194" s="230"/>
      <c r="T194" s="231"/>
      <c r="AT194" s="227" t="s">
        <v>169</v>
      </c>
      <c r="AU194" s="227" t="s">
        <v>85</v>
      </c>
      <c r="AV194" s="14" t="s">
        <v>85</v>
      </c>
      <c r="AW194" s="14" t="s">
        <v>32</v>
      </c>
      <c r="AX194" s="14" t="s">
        <v>76</v>
      </c>
      <c r="AY194" s="227" t="s">
        <v>163</v>
      </c>
    </row>
    <row r="195" spans="1:65" s="16" customFormat="1" ht="11.25">
      <c r="B195" s="243"/>
      <c r="C195" s="244"/>
      <c r="D195" s="208" t="s">
        <v>169</v>
      </c>
      <c r="E195" s="245" t="s">
        <v>1</v>
      </c>
      <c r="F195" s="246" t="s">
        <v>267</v>
      </c>
      <c r="G195" s="244"/>
      <c r="H195" s="247">
        <v>4.532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169</v>
      </c>
      <c r="AU195" s="253" t="s">
        <v>85</v>
      </c>
      <c r="AV195" s="16" t="s">
        <v>97</v>
      </c>
      <c r="AW195" s="16" t="s">
        <v>32</v>
      </c>
      <c r="AX195" s="16" t="s">
        <v>76</v>
      </c>
      <c r="AY195" s="253" t="s">
        <v>163</v>
      </c>
    </row>
    <row r="196" spans="1:65" s="14" customFormat="1" ht="11.25">
      <c r="B196" s="217"/>
      <c r="C196" s="218"/>
      <c r="D196" s="208" t="s">
        <v>169</v>
      </c>
      <c r="E196" s="219" t="s">
        <v>187</v>
      </c>
      <c r="F196" s="220" t="s">
        <v>1055</v>
      </c>
      <c r="G196" s="218"/>
      <c r="H196" s="221">
        <v>31.768000000000001</v>
      </c>
      <c r="I196" s="222"/>
      <c r="J196" s="218"/>
      <c r="K196" s="218"/>
      <c r="L196" s="223"/>
      <c r="M196" s="229"/>
      <c r="N196" s="230"/>
      <c r="O196" s="230"/>
      <c r="P196" s="230"/>
      <c r="Q196" s="230"/>
      <c r="R196" s="230"/>
      <c r="S196" s="230"/>
      <c r="T196" s="231"/>
      <c r="AT196" s="227" t="s">
        <v>169</v>
      </c>
      <c r="AU196" s="227" t="s">
        <v>85</v>
      </c>
      <c r="AV196" s="14" t="s">
        <v>85</v>
      </c>
      <c r="AW196" s="14" t="s">
        <v>32</v>
      </c>
      <c r="AX196" s="14" t="s">
        <v>76</v>
      </c>
      <c r="AY196" s="227" t="s">
        <v>163</v>
      </c>
    </row>
    <row r="197" spans="1:65" s="14" customFormat="1" ht="11.25">
      <c r="B197" s="217"/>
      <c r="C197" s="218"/>
      <c r="D197" s="208" t="s">
        <v>169</v>
      </c>
      <c r="E197" s="219" t="s">
        <v>1</v>
      </c>
      <c r="F197" s="220" t="s">
        <v>187</v>
      </c>
      <c r="G197" s="218"/>
      <c r="H197" s="221">
        <v>31.768000000000001</v>
      </c>
      <c r="I197" s="222"/>
      <c r="J197" s="218"/>
      <c r="K197" s="218"/>
      <c r="L197" s="223"/>
      <c r="M197" s="229"/>
      <c r="N197" s="230"/>
      <c r="O197" s="230"/>
      <c r="P197" s="230"/>
      <c r="Q197" s="230"/>
      <c r="R197" s="230"/>
      <c r="S197" s="230"/>
      <c r="T197" s="231"/>
      <c r="AT197" s="227" t="s">
        <v>169</v>
      </c>
      <c r="AU197" s="227" t="s">
        <v>85</v>
      </c>
      <c r="AV197" s="14" t="s">
        <v>85</v>
      </c>
      <c r="AW197" s="14" t="s">
        <v>32</v>
      </c>
      <c r="AX197" s="14" t="s">
        <v>83</v>
      </c>
      <c r="AY197" s="227" t="s">
        <v>163</v>
      </c>
    </row>
    <row r="198" spans="1:65" s="2" customFormat="1" ht="16.5" customHeight="1">
      <c r="A198" s="35"/>
      <c r="B198" s="36"/>
      <c r="C198" s="254" t="s">
        <v>8</v>
      </c>
      <c r="D198" s="254" t="s">
        <v>311</v>
      </c>
      <c r="E198" s="255" t="s">
        <v>312</v>
      </c>
      <c r="F198" s="256" t="s">
        <v>313</v>
      </c>
      <c r="G198" s="257" t="s">
        <v>296</v>
      </c>
      <c r="H198" s="258">
        <v>22.577000000000002</v>
      </c>
      <c r="I198" s="259"/>
      <c r="J198" s="260">
        <f>ROUND(I198*H198,2)</f>
        <v>0</v>
      </c>
      <c r="K198" s="256" t="s">
        <v>212</v>
      </c>
      <c r="L198" s="261"/>
      <c r="M198" s="262" t="s">
        <v>1</v>
      </c>
      <c r="N198" s="263" t="s">
        <v>43</v>
      </c>
      <c r="O198" s="73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4" t="s">
        <v>253</v>
      </c>
      <c r="AT198" s="204" t="s">
        <v>311</v>
      </c>
      <c r="AU198" s="204" t="s">
        <v>85</v>
      </c>
      <c r="AY198" s="18" t="s">
        <v>163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8" t="s">
        <v>111</v>
      </c>
      <c r="BK198" s="205">
        <f>ROUND(I198*H198,2)</f>
        <v>0</v>
      </c>
      <c r="BL198" s="18" t="s">
        <v>111</v>
      </c>
      <c r="BM198" s="204" t="s">
        <v>314</v>
      </c>
    </row>
    <row r="199" spans="1:65" s="13" customFormat="1" ht="11.25">
      <c r="B199" s="206"/>
      <c r="C199" s="207"/>
      <c r="D199" s="208" t="s">
        <v>169</v>
      </c>
      <c r="E199" s="209" t="s">
        <v>1</v>
      </c>
      <c r="F199" s="210" t="s">
        <v>315</v>
      </c>
      <c r="G199" s="207"/>
      <c r="H199" s="209" t="s">
        <v>1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169</v>
      </c>
      <c r="AU199" s="216" t="s">
        <v>85</v>
      </c>
      <c r="AV199" s="13" t="s">
        <v>83</v>
      </c>
      <c r="AW199" s="13" t="s">
        <v>32</v>
      </c>
      <c r="AX199" s="13" t="s">
        <v>76</v>
      </c>
      <c r="AY199" s="216" t="s">
        <v>163</v>
      </c>
    </row>
    <row r="200" spans="1:65" s="14" customFormat="1" ht="11.25">
      <c r="B200" s="217"/>
      <c r="C200" s="218"/>
      <c r="D200" s="208" t="s">
        <v>169</v>
      </c>
      <c r="E200" s="219" t="s">
        <v>1</v>
      </c>
      <c r="F200" s="220" t="s">
        <v>316</v>
      </c>
      <c r="G200" s="218"/>
      <c r="H200" s="221">
        <v>22.577000000000002</v>
      </c>
      <c r="I200" s="222"/>
      <c r="J200" s="218"/>
      <c r="K200" s="218"/>
      <c r="L200" s="223"/>
      <c r="M200" s="229"/>
      <c r="N200" s="230"/>
      <c r="O200" s="230"/>
      <c r="P200" s="230"/>
      <c r="Q200" s="230"/>
      <c r="R200" s="230"/>
      <c r="S200" s="230"/>
      <c r="T200" s="231"/>
      <c r="AT200" s="227" t="s">
        <v>169</v>
      </c>
      <c r="AU200" s="227" t="s">
        <v>85</v>
      </c>
      <c r="AV200" s="14" t="s">
        <v>85</v>
      </c>
      <c r="AW200" s="14" t="s">
        <v>32</v>
      </c>
      <c r="AX200" s="14" t="s">
        <v>83</v>
      </c>
      <c r="AY200" s="227" t="s">
        <v>163</v>
      </c>
    </row>
    <row r="201" spans="1:65" s="2" customFormat="1" ht="16.5" customHeight="1">
      <c r="A201" s="35"/>
      <c r="B201" s="36"/>
      <c r="C201" s="254" t="s">
        <v>310</v>
      </c>
      <c r="D201" s="254" t="s">
        <v>311</v>
      </c>
      <c r="E201" s="255" t="s">
        <v>318</v>
      </c>
      <c r="F201" s="256" t="s">
        <v>319</v>
      </c>
      <c r="G201" s="257" t="s">
        <v>296</v>
      </c>
      <c r="H201" s="258">
        <v>57.182000000000002</v>
      </c>
      <c r="I201" s="259"/>
      <c r="J201" s="260">
        <f>ROUND(I201*H201,2)</f>
        <v>0</v>
      </c>
      <c r="K201" s="256" t="s">
        <v>212</v>
      </c>
      <c r="L201" s="261"/>
      <c r="M201" s="262" t="s">
        <v>1</v>
      </c>
      <c r="N201" s="263" t="s">
        <v>43</v>
      </c>
      <c r="O201" s="73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4" t="s">
        <v>253</v>
      </c>
      <c r="AT201" s="204" t="s">
        <v>311</v>
      </c>
      <c r="AU201" s="204" t="s">
        <v>85</v>
      </c>
      <c r="AY201" s="18" t="s">
        <v>163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8" t="s">
        <v>111</v>
      </c>
      <c r="BK201" s="205">
        <f>ROUND(I201*H201,2)</f>
        <v>0</v>
      </c>
      <c r="BL201" s="18" t="s">
        <v>111</v>
      </c>
      <c r="BM201" s="204" t="s">
        <v>320</v>
      </c>
    </row>
    <row r="202" spans="1:65" s="13" customFormat="1" ht="11.25">
      <c r="B202" s="206"/>
      <c r="C202" s="207"/>
      <c r="D202" s="208" t="s">
        <v>169</v>
      </c>
      <c r="E202" s="209" t="s">
        <v>1</v>
      </c>
      <c r="F202" s="210" t="s">
        <v>220</v>
      </c>
      <c r="G202" s="207"/>
      <c r="H202" s="209" t="s">
        <v>1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169</v>
      </c>
      <c r="AU202" s="216" t="s">
        <v>85</v>
      </c>
      <c r="AV202" s="13" t="s">
        <v>83</v>
      </c>
      <c r="AW202" s="13" t="s">
        <v>32</v>
      </c>
      <c r="AX202" s="13" t="s">
        <v>76</v>
      </c>
      <c r="AY202" s="216" t="s">
        <v>163</v>
      </c>
    </row>
    <row r="203" spans="1:65" s="14" customFormat="1" ht="11.25">
      <c r="B203" s="217"/>
      <c r="C203" s="218"/>
      <c r="D203" s="208" t="s">
        <v>169</v>
      </c>
      <c r="E203" s="219" t="s">
        <v>1</v>
      </c>
      <c r="F203" s="220" t="s">
        <v>321</v>
      </c>
      <c r="G203" s="218"/>
      <c r="H203" s="221">
        <v>57.182000000000002</v>
      </c>
      <c r="I203" s="222"/>
      <c r="J203" s="218"/>
      <c r="K203" s="218"/>
      <c r="L203" s="223"/>
      <c r="M203" s="229"/>
      <c r="N203" s="230"/>
      <c r="O203" s="230"/>
      <c r="P203" s="230"/>
      <c r="Q203" s="230"/>
      <c r="R203" s="230"/>
      <c r="S203" s="230"/>
      <c r="T203" s="231"/>
      <c r="AT203" s="227" t="s">
        <v>169</v>
      </c>
      <c r="AU203" s="227" t="s">
        <v>85</v>
      </c>
      <c r="AV203" s="14" t="s">
        <v>85</v>
      </c>
      <c r="AW203" s="14" t="s">
        <v>32</v>
      </c>
      <c r="AX203" s="14" t="s">
        <v>83</v>
      </c>
      <c r="AY203" s="227" t="s">
        <v>163</v>
      </c>
    </row>
    <row r="204" spans="1:65" s="2" customFormat="1" ht="24.2" customHeight="1">
      <c r="A204" s="35"/>
      <c r="B204" s="36"/>
      <c r="C204" s="193" t="s">
        <v>317</v>
      </c>
      <c r="D204" s="193" t="s">
        <v>165</v>
      </c>
      <c r="E204" s="194" t="s">
        <v>282</v>
      </c>
      <c r="F204" s="195" t="s">
        <v>283</v>
      </c>
      <c r="G204" s="196" t="s">
        <v>229</v>
      </c>
      <c r="H204" s="197">
        <v>53.386000000000003</v>
      </c>
      <c r="I204" s="198"/>
      <c r="J204" s="199">
        <f>ROUND(I204*H204,2)</f>
        <v>0</v>
      </c>
      <c r="K204" s="195" t="s">
        <v>212</v>
      </c>
      <c r="L204" s="40"/>
      <c r="M204" s="200" t="s">
        <v>1</v>
      </c>
      <c r="N204" s="201" t="s">
        <v>43</v>
      </c>
      <c r="O204" s="73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4" t="s">
        <v>111</v>
      </c>
      <c r="AT204" s="204" t="s">
        <v>165</v>
      </c>
      <c r="AU204" s="204" t="s">
        <v>85</v>
      </c>
      <c r="AY204" s="18" t="s">
        <v>163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8" t="s">
        <v>111</v>
      </c>
      <c r="BK204" s="205">
        <f>ROUND(I204*H204,2)</f>
        <v>0</v>
      </c>
      <c r="BL204" s="18" t="s">
        <v>111</v>
      </c>
      <c r="BM204" s="204" t="s">
        <v>323</v>
      </c>
    </row>
    <row r="205" spans="1:65" s="13" customFormat="1" ht="11.25">
      <c r="B205" s="206"/>
      <c r="C205" s="207"/>
      <c r="D205" s="208" t="s">
        <v>169</v>
      </c>
      <c r="E205" s="209" t="s">
        <v>1</v>
      </c>
      <c r="F205" s="210" t="s">
        <v>220</v>
      </c>
      <c r="G205" s="207"/>
      <c r="H205" s="209" t="s">
        <v>1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169</v>
      </c>
      <c r="AU205" s="216" t="s">
        <v>85</v>
      </c>
      <c r="AV205" s="13" t="s">
        <v>83</v>
      </c>
      <c r="AW205" s="13" t="s">
        <v>32</v>
      </c>
      <c r="AX205" s="13" t="s">
        <v>76</v>
      </c>
      <c r="AY205" s="216" t="s">
        <v>163</v>
      </c>
    </row>
    <row r="206" spans="1:65" s="13" customFormat="1" ht="11.25">
      <c r="B206" s="206"/>
      <c r="C206" s="207"/>
      <c r="D206" s="208" t="s">
        <v>169</v>
      </c>
      <c r="E206" s="209" t="s">
        <v>1</v>
      </c>
      <c r="F206" s="210" t="s">
        <v>324</v>
      </c>
      <c r="G206" s="207"/>
      <c r="H206" s="209" t="s">
        <v>1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169</v>
      </c>
      <c r="AU206" s="216" t="s">
        <v>85</v>
      </c>
      <c r="AV206" s="13" t="s">
        <v>83</v>
      </c>
      <c r="AW206" s="13" t="s">
        <v>32</v>
      </c>
      <c r="AX206" s="13" t="s">
        <v>76</v>
      </c>
      <c r="AY206" s="216" t="s">
        <v>163</v>
      </c>
    </row>
    <row r="207" spans="1:65" s="14" customFormat="1" ht="11.25">
      <c r="B207" s="217"/>
      <c r="C207" s="218"/>
      <c r="D207" s="208" t="s">
        <v>169</v>
      </c>
      <c r="E207" s="219" t="s">
        <v>184</v>
      </c>
      <c r="F207" s="220" t="s">
        <v>325</v>
      </c>
      <c r="G207" s="218"/>
      <c r="H207" s="221">
        <v>53.386000000000003</v>
      </c>
      <c r="I207" s="222"/>
      <c r="J207" s="218"/>
      <c r="K207" s="218"/>
      <c r="L207" s="223"/>
      <c r="M207" s="229"/>
      <c r="N207" s="230"/>
      <c r="O207" s="230"/>
      <c r="P207" s="230"/>
      <c r="Q207" s="230"/>
      <c r="R207" s="230"/>
      <c r="S207" s="230"/>
      <c r="T207" s="231"/>
      <c r="AT207" s="227" t="s">
        <v>169</v>
      </c>
      <c r="AU207" s="227" t="s">
        <v>85</v>
      </c>
      <c r="AV207" s="14" t="s">
        <v>85</v>
      </c>
      <c r="AW207" s="14" t="s">
        <v>32</v>
      </c>
      <c r="AX207" s="14" t="s">
        <v>83</v>
      </c>
      <c r="AY207" s="227" t="s">
        <v>163</v>
      </c>
    </row>
    <row r="208" spans="1:65" s="2" customFormat="1" ht="37.9" customHeight="1">
      <c r="A208" s="35"/>
      <c r="B208" s="36"/>
      <c r="C208" s="193" t="s">
        <v>322</v>
      </c>
      <c r="D208" s="193" t="s">
        <v>165</v>
      </c>
      <c r="E208" s="194" t="s">
        <v>327</v>
      </c>
      <c r="F208" s="195" t="s">
        <v>328</v>
      </c>
      <c r="G208" s="196" t="s">
        <v>229</v>
      </c>
      <c r="H208" s="197">
        <v>53.386000000000003</v>
      </c>
      <c r="I208" s="198"/>
      <c r="J208" s="199">
        <f>ROUND(I208*H208,2)</f>
        <v>0</v>
      </c>
      <c r="K208" s="195" t="s">
        <v>212</v>
      </c>
      <c r="L208" s="40"/>
      <c r="M208" s="200" t="s">
        <v>1</v>
      </c>
      <c r="N208" s="201" t="s">
        <v>43</v>
      </c>
      <c r="O208" s="73"/>
      <c r="P208" s="202">
        <f>O208*H208</f>
        <v>0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4" t="s">
        <v>111</v>
      </c>
      <c r="AT208" s="204" t="s">
        <v>165</v>
      </c>
      <c r="AU208" s="204" t="s">
        <v>85</v>
      </c>
      <c r="AY208" s="18" t="s">
        <v>163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8" t="s">
        <v>111</v>
      </c>
      <c r="BK208" s="205">
        <f>ROUND(I208*H208,2)</f>
        <v>0</v>
      </c>
      <c r="BL208" s="18" t="s">
        <v>111</v>
      </c>
      <c r="BM208" s="204" t="s">
        <v>329</v>
      </c>
    </row>
    <row r="209" spans="1:65" s="14" customFormat="1" ht="11.25">
      <c r="B209" s="217"/>
      <c r="C209" s="218"/>
      <c r="D209" s="208" t="s">
        <v>169</v>
      </c>
      <c r="E209" s="219" t="s">
        <v>1</v>
      </c>
      <c r="F209" s="220" t="s">
        <v>184</v>
      </c>
      <c r="G209" s="218"/>
      <c r="H209" s="221">
        <v>53.386000000000003</v>
      </c>
      <c r="I209" s="222"/>
      <c r="J209" s="218"/>
      <c r="K209" s="218"/>
      <c r="L209" s="223"/>
      <c r="M209" s="229"/>
      <c r="N209" s="230"/>
      <c r="O209" s="230"/>
      <c r="P209" s="230"/>
      <c r="Q209" s="230"/>
      <c r="R209" s="230"/>
      <c r="S209" s="230"/>
      <c r="T209" s="231"/>
      <c r="AT209" s="227" t="s">
        <v>169</v>
      </c>
      <c r="AU209" s="227" t="s">
        <v>85</v>
      </c>
      <c r="AV209" s="14" t="s">
        <v>85</v>
      </c>
      <c r="AW209" s="14" t="s">
        <v>32</v>
      </c>
      <c r="AX209" s="14" t="s">
        <v>83</v>
      </c>
      <c r="AY209" s="227" t="s">
        <v>163</v>
      </c>
    </row>
    <row r="210" spans="1:65" s="2" customFormat="1" ht="24.2" customHeight="1">
      <c r="A210" s="35"/>
      <c r="B210" s="36"/>
      <c r="C210" s="193" t="s">
        <v>326</v>
      </c>
      <c r="D210" s="193" t="s">
        <v>165</v>
      </c>
      <c r="E210" s="194" t="s">
        <v>1056</v>
      </c>
      <c r="F210" s="195" t="s">
        <v>1057</v>
      </c>
      <c r="G210" s="196" t="s">
        <v>211</v>
      </c>
      <c r="H210" s="197">
        <v>165</v>
      </c>
      <c r="I210" s="198"/>
      <c r="J210" s="199">
        <f>ROUND(I210*H210,2)</f>
        <v>0</v>
      </c>
      <c r="K210" s="195" t="s">
        <v>212</v>
      </c>
      <c r="L210" s="40"/>
      <c r="M210" s="200" t="s">
        <v>1</v>
      </c>
      <c r="N210" s="201" t="s">
        <v>43</v>
      </c>
      <c r="O210" s="73"/>
      <c r="P210" s="202">
        <f>O210*H210</f>
        <v>0</v>
      </c>
      <c r="Q210" s="202">
        <v>0</v>
      </c>
      <c r="R210" s="202">
        <f>Q210*H210</f>
        <v>0</v>
      </c>
      <c r="S210" s="202">
        <v>0</v>
      </c>
      <c r="T210" s="20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4" t="s">
        <v>111</v>
      </c>
      <c r="AT210" s="204" t="s">
        <v>165</v>
      </c>
      <c r="AU210" s="204" t="s">
        <v>85</v>
      </c>
      <c r="AY210" s="18" t="s">
        <v>163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8" t="s">
        <v>111</v>
      </c>
      <c r="BK210" s="205">
        <f>ROUND(I210*H210,2)</f>
        <v>0</v>
      </c>
      <c r="BL210" s="18" t="s">
        <v>111</v>
      </c>
      <c r="BM210" s="204" t="s">
        <v>1058</v>
      </c>
    </row>
    <row r="211" spans="1:65" s="13" customFormat="1" ht="11.25">
      <c r="B211" s="206"/>
      <c r="C211" s="207"/>
      <c r="D211" s="208" t="s">
        <v>169</v>
      </c>
      <c r="E211" s="209" t="s">
        <v>1</v>
      </c>
      <c r="F211" s="210" t="s">
        <v>220</v>
      </c>
      <c r="G211" s="207"/>
      <c r="H211" s="209" t="s">
        <v>1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169</v>
      </c>
      <c r="AU211" s="216" t="s">
        <v>85</v>
      </c>
      <c r="AV211" s="13" t="s">
        <v>83</v>
      </c>
      <c r="AW211" s="13" t="s">
        <v>32</v>
      </c>
      <c r="AX211" s="13" t="s">
        <v>76</v>
      </c>
      <c r="AY211" s="216" t="s">
        <v>163</v>
      </c>
    </row>
    <row r="212" spans="1:65" s="14" customFormat="1" ht="11.25">
      <c r="B212" s="217"/>
      <c r="C212" s="218"/>
      <c r="D212" s="208" t="s">
        <v>169</v>
      </c>
      <c r="E212" s="219" t="s">
        <v>1</v>
      </c>
      <c r="F212" s="220" t="s">
        <v>1059</v>
      </c>
      <c r="G212" s="218"/>
      <c r="H212" s="221">
        <v>165</v>
      </c>
      <c r="I212" s="222"/>
      <c r="J212" s="218"/>
      <c r="K212" s="218"/>
      <c r="L212" s="223"/>
      <c r="M212" s="229"/>
      <c r="N212" s="230"/>
      <c r="O212" s="230"/>
      <c r="P212" s="230"/>
      <c r="Q212" s="230"/>
      <c r="R212" s="230"/>
      <c r="S212" s="230"/>
      <c r="T212" s="231"/>
      <c r="AT212" s="227" t="s">
        <v>169</v>
      </c>
      <c r="AU212" s="227" t="s">
        <v>85</v>
      </c>
      <c r="AV212" s="14" t="s">
        <v>85</v>
      </c>
      <c r="AW212" s="14" t="s">
        <v>32</v>
      </c>
      <c r="AX212" s="14" t="s">
        <v>83</v>
      </c>
      <c r="AY212" s="227" t="s">
        <v>163</v>
      </c>
    </row>
    <row r="213" spans="1:65" s="2" customFormat="1" ht="24.2" customHeight="1">
      <c r="A213" s="35"/>
      <c r="B213" s="36"/>
      <c r="C213" s="193" t="s">
        <v>331</v>
      </c>
      <c r="D213" s="193" t="s">
        <v>165</v>
      </c>
      <c r="E213" s="194" t="s">
        <v>1060</v>
      </c>
      <c r="F213" s="195" t="s">
        <v>1061</v>
      </c>
      <c r="G213" s="196" t="s">
        <v>211</v>
      </c>
      <c r="H213" s="197">
        <v>165</v>
      </c>
      <c r="I213" s="198"/>
      <c r="J213" s="199">
        <f>ROUND(I213*H213,2)</f>
        <v>0</v>
      </c>
      <c r="K213" s="195" t="s">
        <v>212</v>
      </c>
      <c r="L213" s="40"/>
      <c r="M213" s="200" t="s">
        <v>1</v>
      </c>
      <c r="N213" s="201" t="s">
        <v>43</v>
      </c>
      <c r="O213" s="73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4" t="s">
        <v>111</v>
      </c>
      <c r="AT213" s="204" t="s">
        <v>165</v>
      </c>
      <c r="AU213" s="204" t="s">
        <v>85</v>
      </c>
      <c r="AY213" s="18" t="s">
        <v>163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8" t="s">
        <v>111</v>
      </c>
      <c r="BK213" s="205">
        <f>ROUND(I213*H213,2)</f>
        <v>0</v>
      </c>
      <c r="BL213" s="18" t="s">
        <v>111</v>
      </c>
      <c r="BM213" s="204" t="s">
        <v>1062</v>
      </c>
    </row>
    <row r="214" spans="1:65" s="13" customFormat="1" ht="11.25">
      <c r="B214" s="206"/>
      <c r="C214" s="207"/>
      <c r="D214" s="208" t="s">
        <v>169</v>
      </c>
      <c r="E214" s="209" t="s">
        <v>1</v>
      </c>
      <c r="F214" s="210" t="s">
        <v>220</v>
      </c>
      <c r="G214" s="207"/>
      <c r="H214" s="209" t="s">
        <v>1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169</v>
      </c>
      <c r="AU214" s="216" t="s">
        <v>85</v>
      </c>
      <c r="AV214" s="13" t="s">
        <v>83</v>
      </c>
      <c r="AW214" s="13" t="s">
        <v>32</v>
      </c>
      <c r="AX214" s="13" t="s">
        <v>76</v>
      </c>
      <c r="AY214" s="216" t="s">
        <v>163</v>
      </c>
    </row>
    <row r="215" spans="1:65" s="14" customFormat="1" ht="11.25">
      <c r="B215" s="217"/>
      <c r="C215" s="218"/>
      <c r="D215" s="208" t="s">
        <v>169</v>
      </c>
      <c r="E215" s="219" t="s">
        <v>1</v>
      </c>
      <c r="F215" s="220" t="s">
        <v>1063</v>
      </c>
      <c r="G215" s="218"/>
      <c r="H215" s="221">
        <v>165</v>
      </c>
      <c r="I215" s="222"/>
      <c r="J215" s="218"/>
      <c r="K215" s="218"/>
      <c r="L215" s="223"/>
      <c r="M215" s="229"/>
      <c r="N215" s="230"/>
      <c r="O215" s="230"/>
      <c r="P215" s="230"/>
      <c r="Q215" s="230"/>
      <c r="R215" s="230"/>
      <c r="S215" s="230"/>
      <c r="T215" s="231"/>
      <c r="AT215" s="227" t="s">
        <v>169</v>
      </c>
      <c r="AU215" s="227" t="s">
        <v>85</v>
      </c>
      <c r="AV215" s="14" t="s">
        <v>85</v>
      </c>
      <c r="AW215" s="14" t="s">
        <v>32</v>
      </c>
      <c r="AX215" s="14" t="s">
        <v>83</v>
      </c>
      <c r="AY215" s="227" t="s">
        <v>163</v>
      </c>
    </row>
    <row r="216" spans="1:65" s="2" customFormat="1" ht="33" customHeight="1">
      <c r="A216" s="35"/>
      <c r="B216" s="36"/>
      <c r="C216" s="193" t="s">
        <v>7</v>
      </c>
      <c r="D216" s="193" t="s">
        <v>165</v>
      </c>
      <c r="E216" s="194" t="s">
        <v>1064</v>
      </c>
      <c r="F216" s="195" t="s">
        <v>1065</v>
      </c>
      <c r="G216" s="196" t="s">
        <v>211</v>
      </c>
      <c r="H216" s="197">
        <v>165</v>
      </c>
      <c r="I216" s="198"/>
      <c r="J216" s="199">
        <f>ROUND(I216*H216,2)</f>
        <v>0</v>
      </c>
      <c r="K216" s="195" t="s">
        <v>212</v>
      </c>
      <c r="L216" s="40"/>
      <c r="M216" s="200" t="s">
        <v>1</v>
      </c>
      <c r="N216" s="201" t="s">
        <v>43</v>
      </c>
      <c r="O216" s="73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4" t="s">
        <v>111</v>
      </c>
      <c r="AT216" s="204" t="s">
        <v>165</v>
      </c>
      <c r="AU216" s="204" t="s">
        <v>85</v>
      </c>
      <c r="AY216" s="18" t="s">
        <v>163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8" t="s">
        <v>111</v>
      </c>
      <c r="BK216" s="205">
        <f>ROUND(I216*H216,2)</f>
        <v>0</v>
      </c>
      <c r="BL216" s="18" t="s">
        <v>111</v>
      </c>
      <c r="BM216" s="204" t="s">
        <v>1066</v>
      </c>
    </row>
    <row r="217" spans="1:65" s="13" customFormat="1" ht="11.25">
      <c r="B217" s="206"/>
      <c r="C217" s="207"/>
      <c r="D217" s="208" t="s">
        <v>169</v>
      </c>
      <c r="E217" s="209" t="s">
        <v>1</v>
      </c>
      <c r="F217" s="210" t="s">
        <v>220</v>
      </c>
      <c r="G217" s="207"/>
      <c r="H217" s="209" t="s">
        <v>1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169</v>
      </c>
      <c r="AU217" s="216" t="s">
        <v>85</v>
      </c>
      <c r="AV217" s="13" t="s">
        <v>83</v>
      </c>
      <c r="AW217" s="13" t="s">
        <v>32</v>
      </c>
      <c r="AX217" s="13" t="s">
        <v>76</v>
      </c>
      <c r="AY217" s="216" t="s">
        <v>163</v>
      </c>
    </row>
    <row r="218" spans="1:65" s="14" customFormat="1" ht="11.25">
      <c r="B218" s="217"/>
      <c r="C218" s="218"/>
      <c r="D218" s="208" t="s">
        <v>169</v>
      </c>
      <c r="E218" s="219" t="s">
        <v>1</v>
      </c>
      <c r="F218" s="220" t="s">
        <v>1067</v>
      </c>
      <c r="G218" s="218"/>
      <c r="H218" s="221">
        <v>165</v>
      </c>
      <c r="I218" s="222"/>
      <c r="J218" s="218"/>
      <c r="K218" s="218"/>
      <c r="L218" s="223"/>
      <c r="M218" s="229"/>
      <c r="N218" s="230"/>
      <c r="O218" s="230"/>
      <c r="P218" s="230"/>
      <c r="Q218" s="230"/>
      <c r="R218" s="230"/>
      <c r="S218" s="230"/>
      <c r="T218" s="231"/>
      <c r="AT218" s="227" t="s">
        <v>169</v>
      </c>
      <c r="AU218" s="227" t="s">
        <v>85</v>
      </c>
      <c r="AV218" s="14" t="s">
        <v>85</v>
      </c>
      <c r="AW218" s="14" t="s">
        <v>32</v>
      </c>
      <c r="AX218" s="14" t="s">
        <v>83</v>
      </c>
      <c r="AY218" s="227" t="s">
        <v>163</v>
      </c>
    </row>
    <row r="219" spans="1:65" s="2" customFormat="1" ht="37.9" customHeight="1">
      <c r="A219" s="35"/>
      <c r="B219" s="36"/>
      <c r="C219" s="193" t="s">
        <v>342</v>
      </c>
      <c r="D219" s="193" t="s">
        <v>165</v>
      </c>
      <c r="E219" s="194" t="s">
        <v>1068</v>
      </c>
      <c r="F219" s="195" t="s">
        <v>1069</v>
      </c>
      <c r="G219" s="196" t="s">
        <v>211</v>
      </c>
      <c r="H219" s="197">
        <v>165</v>
      </c>
      <c r="I219" s="198"/>
      <c r="J219" s="199">
        <f>ROUND(I219*H219,2)</f>
        <v>0</v>
      </c>
      <c r="K219" s="195" t="s">
        <v>212</v>
      </c>
      <c r="L219" s="40"/>
      <c r="M219" s="200" t="s">
        <v>1</v>
      </c>
      <c r="N219" s="201" t="s">
        <v>43</v>
      </c>
      <c r="O219" s="73"/>
      <c r="P219" s="202">
        <f>O219*H219</f>
        <v>0</v>
      </c>
      <c r="Q219" s="202">
        <v>0</v>
      </c>
      <c r="R219" s="202">
        <f>Q219*H219</f>
        <v>0</v>
      </c>
      <c r="S219" s="202">
        <v>0</v>
      </c>
      <c r="T219" s="20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4" t="s">
        <v>111</v>
      </c>
      <c r="AT219" s="204" t="s">
        <v>165</v>
      </c>
      <c r="AU219" s="204" t="s">
        <v>85</v>
      </c>
      <c r="AY219" s="18" t="s">
        <v>163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8" t="s">
        <v>111</v>
      </c>
      <c r="BK219" s="205">
        <f>ROUND(I219*H219,2)</f>
        <v>0</v>
      </c>
      <c r="BL219" s="18" t="s">
        <v>111</v>
      </c>
      <c r="BM219" s="204" t="s">
        <v>779</v>
      </c>
    </row>
    <row r="220" spans="1:65" s="13" customFormat="1" ht="11.25">
      <c r="B220" s="206"/>
      <c r="C220" s="207"/>
      <c r="D220" s="208" t="s">
        <v>169</v>
      </c>
      <c r="E220" s="209" t="s">
        <v>1</v>
      </c>
      <c r="F220" s="210" t="s">
        <v>220</v>
      </c>
      <c r="G220" s="207"/>
      <c r="H220" s="209" t="s">
        <v>1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169</v>
      </c>
      <c r="AU220" s="216" t="s">
        <v>85</v>
      </c>
      <c r="AV220" s="13" t="s">
        <v>83</v>
      </c>
      <c r="AW220" s="13" t="s">
        <v>32</v>
      </c>
      <c r="AX220" s="13" t="s">
        <v>76</v>
      </c>
      <c r="AY220" s="216" t="s">
        <v>163</v>
      </c>
    </row>
    <row r="221" spans="1:65" s="14" customFormat="1" ht="11.25">
      <c r="B221" s="217"/>
      <c r="C221" s="218"/>
      <c r="D221" s="208" t="s">
        <v>169</v>
      </c>
      <c r="E221" s="219" t="s">
        <v>1</v>
      </c>
      <c r="F221" s="220" t="s">
        <v>1070</v>
      </c>
      <c r="G221" s="218"/>
      <c r="H221" s="221">
        <v>165</v>
      </c>
      <c r="I221" s="222"/>
      <c r="J221" s="218"/>
      <c r="K221" s="218"/>
      <c r="L221" s="223"/>
      <c r="M221" s="229"/>
      <c r="N221" s="230"/>
      <c r="O221" s="230"/>
      <c r="P221" s="230"/>
      <c r="Q221" s="230"/>
      <c r="R221" s="230"/>
      <c r="S221" s="230"/>
      <c r="T221" s="231"/>
      <c r="AT221" s="227" t="s">
        <v>169</v>
      </c>
      <c r="AU221" s="227" t="s">
        <v>85</v>
      </c>
      <c r="AV221" s="14" t="s">
        <v>85</v>
      </c>
      <c r="AW221" s="14" t="s">
        <v>32</v>
      </c>
      <c r="AX221" s="14" t="s">
        <v>83</v>
      </c>
      <c r="AY221" s="227" t="s">
        <v>163</v>
      </c>
    </row>
    <row r="222" spans="1:65" s="2" customFormat="1" ht="16.5" customHeight="1">
      <c r="A222" s="35"/>
      <c r="B222" s="36"/>
      <c r="C222" s="254" t="s">
        <v>349</v>
      </c>
      <c r="D222" s="254" t="s">
        <v>311</v>
      </c>
      <c r="E222" s="255" t="s">
        <v>782</v>
      </c>
      <c r="F222" s="256" t="s">
        <v>783</v>
      </c>
      <c r="G222" s="257" t="s">
        <v>514</v>
      </c>
      <c r="H222" s="258">
        <v>4.95</v>
      </c>
      <c r="I222" s="259"/>
      <c r="J222" s="260">
        <f>ROUND(I222*H222,2)</f>
        <v>0</v>
      </c>
      <c r="K222" s="256" t="s">
        <v>212</v>
      </c>
      <c r="L222" s="261"/>
      <c r="M222" s="262" t="s">
        <v>1</v>
      </c>
      <c r="N222" s="263" t="s">
        <v>43</v>
      </c>
      <c r="O222" s="73"/>
      <c r="P222" s="202">
        <f>O222*H222</f>
        <v>0</v>
      </c>
      <c r="Q222" s="202">
        <v>1E-3</v>
      </c>
      <c r="R222" s="202">
        <f>Q222*H222</f>
        <v>4.9500000000000004E-3</v>
      </c>
      <c r="S222" s="202">
        <v>0</v>
      </c>
      <c r="T222" s="20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4" t="s">
        <v>253</v>
      </c>
      <c r="AT222" s="204" t="s">
        <v>311</v>
      </c>
      <c r="AU222" s="204" t="s">
        <v>85</v>
      </c>
      <c r="AY222" s="18" t="s">
        <v>163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8" t="s">
        <v>111</v>
      </c>
      <c r="BK222" s="205">
        <f>ROUND(I222*H222,2)</f>
        <v>0</v>
      </c>
      <c r="BL222" s="18" t="s">
        <v>111</v>
      </c>
      <c r="BM222" s="204" t="s">
        <v>784</v>
      </c>
    </row>
    <row r="223" spans="1:65" s="13" customFormat="1" ht="11.25">
      <c r="B223" s="206"/>
      <c r="C223" s="207"/>
      <c r="D223" s="208" t="s">
        <v>169</v>
      </c>
      <c r="E223" s="209" t="s">
        <v>1</v>
      </c>
      <c r="F223" s="210" t="s">
        <v>220</v>
      </c>
      <c r="G223" s="207"/>
      <c r="H223" s="209" t="s">
        <v>1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169</v>
      </c>
      <c r="AU223" s="216" t="s">
        <v>85</v>
      </c>
      <c r="AV223" s="13" t="s">
        <v>83</v>
      </c>
      <c r="AW223" s="13" t="s">
        <v>32</v>
      </c>
      <c r="AX223" s="13" t="s">
        <v>76</v>
      </c>
      <c r="AY223" s="216" t="s">
        <v>163</v>
      </c>
    </row>
    <row r="224" spans="1:65" s="14" customFormat="1" ht="11.25">
      <c r="B224" s="217"/>
      <c r="C224" s="218"/>
      <c r="D224" s="208" t="s">
        <v>169</v>
      </c>
      <c r="E224" s="219" t="s">
        <v>1</v>
      </c>
      <c r="F224" s="220" t="s">
        <v>1071</v>
      </c>
      <c r="G224" s="218"/>
      <c r="H224" s="221">
        <v>4.95</v>
      </c>
      <c r="I224" s="222"/>
      <c r="J224" s="218"/>
      <c r="K224" s="218"/>
      <c r="L224" s="223"/>
      <c r="M224" s="229"/>
      <c r="N224" s="230"/>
      <c r="O224" s="230"/>
      <c r="P224" s="230"/>
      <c r="Q224" s="230"/>
      <c r="R224" s="230"/>
      <c r="S224" s="230"/>
      <c r="T224" s="231"/>
      <c r="AT224" s="227" t="s">
        <v>169</v>
      </c>
      <c r="AU224" s="227" t="s">
        <v>85</v>
      </c>
      <c r="AV224" s="14" t="s">
        <v>85</v>
      </c>
      <c r="AW224" s="14" t="s">
        <v>32</v>
      </c>
      <c r="AX224" s="14" t="s">
        <v>83</v>
      </c>
      <c r="AY224" s="227" t="s">
        <v>163</v>
      </c>
    </row>
    <row r="225" spans="1:65" s="2" customFormat="1" ht="24.2" customHeight="1">
      <c r="A225" s="35"/>
      <c r="B225" s="36"/>
      <c r="C225" s="193" t="s">
        <v>354</v>
      </c>
      <c r="D225" s="193" t="s">
        <v>165</v>
      </c>
      <c r="E225" s="194" t="s">
        <v>786</v>
      </c>
      <c r="F225" s="195" t="s">
        <v>787</v>
      </c>
      <c r="G225" s="196" t="s">
        <v>211</v>
      </c>
      <c r="H225" s="197">
        <v>165</v>
      </c>
      <c r="I225" s="198"/>
      <c r="J225" s="199">
        <f>ROUND(I225*H225,2)</f>
        <v>0</v>
      </c>
      <c r="K225" s="195" t="s">
        <v>212</v>
      </c>
      <c r="L225" s="40"/>
      <c r="M225" s="200" t="s">
        <v>1</v>
      </c>
      <c r="N225" s="201" t="s">
        <v>43</v>
      </c>
      <c r="O225" s="73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4" t="s">
        <v>111</v>
      </c>
      <c r="AT225" s="204" t="s">
        <v>165</v>
      </c>
      <c r="AU225" s="204" t="s">
        <v>85</v>
      </c>
      <c r="AY225" s="18" t="s">
        <v>163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8" t="s">
        <v>111</v>
      </c>
      <c r="BK225" s="205">
        <f>ROUND(I225*H225,2)</f>
        <v>0</v>
      </c>
      <c r="BL225" s="18" t="s">
        <v>111</v>
      </c>
      <c r="BM225" s="204" t="s">
        <v>788</v>
      </c>
    </row>
    <row r="226" spans="1:65" s="13" customFormat="1" ht="11.25">
      <c r="B226" s="206"/>
      <c r="C226" s="207"/>
      <c r="D226" s="208" t="s">
        <v>169</v>
      </c>
      <c r="E226" s="209" t="s">
        <v>1</v>
      </c>
      <c r="F226" s="210" t="s">
        <v>220</v>
      </c>
      <c r="G226" s="207"/>
      <c r="H226" s="209" t="s">
        <v>1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169</v>
      </c>
      <c r="AU226" s="216" t="s">
        <v>85</v>
      </c>
      <c r="AV226" s="13" t="s">
        <v>83</v>
      </c>
      <c r="AW226" s="13" t="s">
        <v>32</v>
      </c>
      <c r="AX226" s="13" t="s">
        <v>76</v>
      </c>
      <c r="AY226" s="216" t="s">
        <v>163</v>
      </c>
    </row>
    <row r="227" spans="1:65" s="14" customFormat="1" ht="11.25">
      <c r="B227" s="217"/>
      <c r="C227" s="218"/>
      <c r="D227" s="208" t="s">
        <v>169</v>
      </c>
      <c r="E227" s="219" t="s">
        <v>1</v>
      </c>
      <c r="F227" s="220" t="s">
        <v>1072</v>
      </c>
      <c r="G227" s="218"/>
      <c r="H227" s="221">
        <v>165</v>
      </c>
      <c r="I227" s="222"/>
      <c r="J227" s="218"/>
      <c r="K227" s="218"/>
      <c r="L227" s="223"/>
      <c r="M227" s="229"/>
      <c r="N227" s="230"/>
      <c r="O227" s="230"/>
      <c r="P227" s="230"/>
      <c r="Q227" s="230"/>
      <c r="R227" s="230"/>
      <c r="S227" s="230"/>
      <c r="T227" s="231"/>
      <c r="AT227" s="227" t="s">
        <v>169</v>
      </c>
      <c r="AU227" s="227" t="s">
        <v>85</v>
      </c>
      <c r="AV227" s="14" t="s">
        <v>85</v>
      </c>
      <c r="AW227" s="14" t="s">
        <v>32</v>
      </c>
      <c r="AX227" s="14" t="s">
        <v>83</v>
      </c>
      <c r="AY227" s="227" t="s">
        <v>163</v>
      </c>
    </row>
    <row r="228" spans="1:65" s="12" customFormat="1" ht="22.9" customHeight="1">
      <c r="B228" s="177"/>
      <c r="C228" s="178"/>
      <c r="D228" s="179" t="s">
        <v>75</v>
      </c>
      <c r="E228" s="191" t="s">
        <v>97</v>
      </c>
      <c r="F228" s="191" t="s">
        <v>330</v>
      </c>
      <c r="G228" s="178"/>
      <c r="H228" s="178"/>
      <c r="I228" s="181"/>
      <c r="J228" s="192">
        <f>BK228</f>
        <v>0</v>
      </c>
      <c r="K228" s="178"/>
      <c r="L228" s="183"/>
      <c r="M228" s="184"/>
      <c r="N228" s="185"/>
      <c r="O228" s="185"/>
      <c r="P228" s="186">
        <f>SUM(P229:P232)</f>
        <v>0</v>
      </c>
      <c r="Q228" s="185"/>
      <c r="R228" s="186">
        <f>SUM(R229:R232)</f>
        <v>0</v>
      </c>
      <c r="S228" s="185"/>
      <c r="T228" s="187">
        <f>SUM(T229:T232)</f>
        <v>0</v>
      </c>
      <c r="AR228" s="188" t="s">
        <v>83</v>
      </c>
      <c r="AT228" s="189" t="s">
        <v>75</v>
      </c>
      <c r="AU228" s="189" t="s">
        <v>83</v>
      </c>
      <c r="AY228" s="188" t="s">
        <v>163</v>
      </c>
      <c r="BK228" s="190">
        <f>SUM(BK229:BK232)</f>
        <v>0</v>
      </c>
    </row>
    <row r="229" spans="1:65" s="2" customFormat="1" ht="21.75" customHeight="1">
      <c r="A229" s="35"/>
      <c r="B229" s="36"/>
      <c r="C229" s="193" t="s">
        <v>359</v>
      </c>
      <c r="D229" s="193" t="s">
        <v>165</v>
      </c>
      <c r="E229" s="194" t="s">
        <v>332</v>
      </c>
      <c r="F229" s="195" t="s">
        <v>333</v>
      </c>
      <c r="G229" s="196" t="s">
        <v>334</v>
      </c>
      <c r="H229" s="197">
        <v>55</v>
      </c>
      <c r="I229" s="198"/>
      <c r="J229" s="199">
        <f>ROUND(I229*H229,2)</f>
        <v>0</v>
      </c>
      <c r="K229" s="195" t="s">
        <v>212</v>
      </c>
      <c r="L229" s="40"/>
      <c r="M229" s="200" t="s">
        <v>1</v>
      </c>
      <c r="N229" s="201" t="s">
        <v>43</v>
      </c>
      <c r="O229" s="73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4" t="s">
        <v>111</v>
      </c>
      <c r="AT229" s="204" t="s">
        <v>165</v>
      </c>
      <c r="AU229" s="204" t="s">
        <v>85</v>
      </c>
      <c r="AY229" s="18" t="s">
        <v>163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8" t="s">
        <v>111</v>
      </c>
      <c r="BK229" s="205">
        <f>ROUND(I229*H229,2)</f>
        <v>0</v>
      </c>
      <c r="BL229" s="18" t="s">
        <v>111</v>
      </c>
      <c r="BM229" s="204" t="s">
        <v>335</v>
      </c>
    </row>
    <row r="230" spans="1:65" s="13" customFormat="1" ht="11.25">
      <c r="B230" s="206"/>
      <c r="C230" s="207"/>
      <c r="D230" s="208" t="s">
        <v>169</v>
      </c>
      <c r="E230" s="209" t="s">
        <v>1</v>
      </c>
      <c r="F230" s="210" t="s">
        <v>220</v>
      </c>
      <c r="G230" s="207"/>
      <c r="H230" s="209" t="s">
        <v>1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169</v>
      </c>
      <c r="AU230" s="216" t="s">
        <v>85</v>
      </c>
      <c r="AV230" s="13" t="s">
        <v>83</v>
      </c>
      <c r="AW230" s="13" t="s">
        <v>32</v>
      </c>
      <c r="AX230" s="13" t="s">
        <v>76</v>
      </c>
      <c r="AY230" s="216" t="s">
        <v>163</v>
      </c>
    </row>
    <row r="231" spans="1:65" s="13" customFormat="1" ht="11.25">
      <c r="B231" s="206"/>
      <c r="C231" s="207"/>
      <c r="D231" s="208" t="s">
        <v>169</v>
      </c>
      <c r="E231" s="209" t="s">
        <v>1</v>
      </c>
      <c r="F231" s="210" t="s">
        <v>336</v>
      </c>
      <c r="G231" s="207"/>
      <c r="H231" s="209" t="s">
        <v>1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169</v>
      </c>
      <c r="AU231" s="216" t="s">
        <v>85</v>
      </c>
      <c r="AV231" s="13" t="s">
        <v>83</v>
      </c>
      <c r="AW231" s="13" t="s">
        <v>32</v>
      </c>
      <c r="AX231" s="13" t="s">
        <v>76</v>
      </c>
      <c r="AY231" s="216" t="s">
        <v>163</v>
      </c>
    </row>
    <row r="232" spans="1:65" s="14" customFormat="1" ht="11.25">
      <c r="B232" s="217"/>
      <c r="C232" s="218"/>
      <c r="D232" s="208" t="s">
        <v>169</v>
      </c>
      <c r="E232" s="219" t="s">
        <v>1</v>
      </c>
      <c r="F232" s="220" t="s">
        <v>1073</v>
      </c>
      <c r="G232" s="218"/>
      <c r="H232" s="221">
        <v>55</v>
      </c>
      <c r="I232" s="222"/>
      <c r="J232" s="218"/>
      <c r="K232" s="218"/>
      <c r="L232" s="223"/>
      <c r="M232" s="229"/>
      <c r="N232" s="230"/>
      <c r="O232" s="230"/>
      <c r="P232" s="230"/>
      <c r="Q232" s="230"/>
      <c r="R232" s="230"/>
      <c r="S232" s="230"/>
      <c r="T232" s="231"/>
      <c r="AT232" s="227" t="s">
        <v>169</v>
      </c>
      <c r="AU232" s="227" t="s">
        <v>85</v>
      </c>
      <c r="AV232" s="14" t="s">
        <v>85</v>
      </c>
      <c r="AW232" s="14" t="s">
        <v>32</v>
      </c>
      <c r="AX232" s="14" t="s">
        <v>83</v>
      </c>
      <c r="AY232" s="227" t="s">
        <v>163</v>
      </c>
    </row>
    <row r="233" spans="1:65" s="12" customFormat="1" ht="22.9" customHeight="1">
      <c r="B233" s="177"/>
      <c r="C233" s="178"/>
      <c r="D233" s="179" t="s">
        <v>75</v>
      </c>
      <c r="E233" s="191" t="s">
        <v>111</v>
      </c>
      <c r="F233" s="191" t="s">
        <v>338</v>
      </c>
      <c r="G233" s="178"/>
      <c r="H233" s="178"/>
      <c r="I233" s="181"/>
      <c r="J233" s="192">
        <f>BK233</f>
        <v>0</v>
      </c>
      <c r="K233" s="178"/>
      <c r="L233" s="183"/>
      <c r="M233" s="184"/>
      <c r="N233" s="185"/>
      <c r="O233" s="185"/>
      <c r="P233" s="186">
        <f>SUM(P234:P248)</f>
        <v>0</v>
      </c>
      <c r="Q233" s="185"/>
      <c r="R233" s="186">
        <f>SUM(R234:R248)</f>
        <v>1.0553400000000002</v>
      </c>
      <c r="S233" s="185"/>
      <c r="T233" s="187">
        <f>SUM(T234:T248)</f>
        <v>0</v>
      </c>
      <c r="AR233" s="188" t="s">
        <v>83</v>
      </c>
      <c r="AT233" s="189" t="s">
        <v>75</v>
      </c>
      <c r="AU233" s="189" t="s">
        <v>83</v>
      </c>
      <c r="AY233" s="188" t="s">
        <v>163</v>
      </c>
      <c r="BK233" s="190">
        <f>SUM(BK234:BK248)</f>
        <v>0</v>
      </c>
    </row>
    <row r="234" spans="1:65" s="2" customFormat="1" ht="16.5" customHeight="1">
      <c r="A234" s="35"/>
      <c r="B234" s="36"/>
      <c r="C234" s="193" t="s">
        <v>364</v>
      </c>
      <c r="D234" s="193" t="s">
        <v>165</v>
      </c>
      <c r="E234" s="194" t="s">
        <v>339</v>
      </c>
      <c r="F234" s="195" t="s">
        <v>340</v>
      </c>
      <c r="G234" s="196" t="s">
        <v>229</v>
      </c>
      <c r="H234" s="197">
        <v>9.0749999999999993</v>
      </c>
      <c r="I234" s="198"/>
      <c r="J234" s="199">
        <f>ROUND(I234*H234,2)</f>
        <v>0</v>
      </c>
      <c r="K234" s="195" t="s">
        <v>212</v>
      </c>
      <c r="L234" s="40"/>
      <c r="M234" s="200" t="s">
        <v>1</v>
      </c>
      <c r="N234" s="201" t="s">
        <v>43</v>
      </c>
      <c r="O234" s="73"/>
      <c r="P234" s="202">
        <f>O234*H234</f>
        <v>0</v>
      </c>
      <c r="Q234" s="202">
        <v>0</v>
      </c>
      <c r="R234" s="202">
        <f>Q234*H234</f>
        <v>0</v>
      </c>
      <c r="S234" s="202">
        <v>0</v>
      </c>
      <c r="T234" s="20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4" t="s">
        <v>111</v>
      </c>
      <c r="AT234" s="204" t="s">
        <v>165</v>
      </c>
      <c r="AU234" s="204" t="s">
        <v>85</v>
      </c>
      <c r="AY234" s="18" t="s">
        <v>163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8" t="s">
        <v>111</v>
      </c>
      <c r="BK234" s="205">
        <f>ROUND(I234*H234,2)</f>
        <v>0</v>
      </c>
      <c r="BL234" s="18" t="s">
        <v>111</v>
      </c>
      <c r="BM234" s="204" t="s">
        <v>341</v>
      </c>
    </row>
    <row r="235" spans="1:65" s="13" customFormat="1" ht="11.25">
      <c r="B235" s="206"/>
      <c r="C235" s="207"/>
      <c r="D235" s="208" t="s">
        <v>169</v>
      </c>
      <c r="E235" s="209" t="s">
        <v>1</v>
      </c>
      <c r="F235" s="210" t="s">
        <v>220</v>
      </c>
      <c r="G235" s="207"/>
      <c r="H235" s="209" t="s">
        <v>1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169</v>
      </c>
      <c r="AU235" s="216" t="s">
        <v>85</v>
      </c>
      <c r="AV235" s="13" t="s">
        <v>83</v>
      </c>
      <c r="AW235" s="13" t="s">
        <v>32</v>
      </c>
      <c r="AX235" s="13" t="s">
        <v>76</v>
      </c>
      <c r="AY235" s="216" t="s">
        <v>163</v>
      </c>
    </row>
    <row r="236" spans="1:65" s="14" customFormat="1" ht="11.25">
      <c r="B236" s="217"/>
      <c r="C236" s="218"/>
      <c r="D236" s="208" t="s">
        <v>169</v>
      </c>
      <c r="E236" s="219" t="s">
        <v>1</v>
      </c>
      <c r="F236" s="220" t="s">
        <v>171</v>
      </c>
      <c r="G236" s="218"/>
      <c r="H236" s="221">
        <v>9.0749999999999993</v>
      </c>
      <c r="I236" s="222"/>
      <c r="J236" s="218"/>
      <c r="K236" s="218"/>
      <c r="L236" s="223"/>
      <c r="M236" s="229"/>
      <c r="N236" s="230"/>
      <c r="O236" s="230"/>
      <c r="P236" s="230"/>
      <c r="Q236" s="230"/>
      <c r="R236" s="230"/>
      <c r="S236" s="230"/>
      <c r="T236" s="231"/>
      <c r="AT236" s="227" t="s">
        <v>169</v>
      </c>
      <c r="AU236" s="227" t="s">
        <v>85</v>
      </c>
      <c r="AV236" s="14" t="s">
        <v>85</v>
      </c>
      <c r="AW236" s="14" t="s">
        <v>32</v>
      </c>
      <c r="AX236" s="14" t="s">
        <v>83</v>
      </c>
      <c r="AY236" s="227" t="s">
        <v>163</v>
      </c>
    </row>
    <row r="237" spans="1:65" s="2" customFormat="1" ht="21.75" customHeight="1">
      <c r="A237" s="35"/>
      <c r="B237" s="36"/>
      <c r="C237" s="193" t="s">
        <v>369</v>
      </c>
      <c r="D237" s="193" t="s">
        <v>165</v>
      </c>
      <c r="E237" s="194" t="s">
        <v>343</v>
      </c>
      <c r="F237" s="195" t="s">
        <v>344</v>
      </c>
      <c r="G237" s="196" t="s">
        <v>345</v>
      </c>
      <c r="H237" s="197">
        <v>4</v>
      </c>
      <c r="I237" s="198"/>
      <c r="J237" s="199">
        <f>ROUND(I237*H237,2)</f>
        <v>0</v>
      </c>
      <c r="K237" s="195" t="s">
        <v>212</v>
      </c>
      <c r="L237" s="40"/>
      <c r="M237" s="200" t="s">
        <v>1</v>
      </c>
      <c r="N237" s="201" t="s">
        <v>43</v>
      </c>
      <c r="O237" s="73"/>
      <c r="P237" s="202">
        <f>O237*H237</f>
        <v>0</v>
      </c>
      <c r="Q237" s="202">
        <v>0.22394</v>
      </c>
      <c r="R237" s="202">
        <f>Q237*H237</f>
        <v>0.89576</v>
      </c>
      <c r="S237" s="202">
        <v>0</v>
      </c>
      <c r="T237" s="20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4" t="s">
        <v>111</v>
      </c>
      <c r="AT237" s="204" t="s">
        <v>165</v>
      </c>
      <c r="AU237" s="204" t="s">
        <v>85</v>
      </c>
      <c r="AY237" s="18" t="s">
        <v>163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8" t="s">
        <v>111</v>
      </c>
      <c r="BK237" s="205">
        <f>ROUND(I237*H237,2)</f>
        <v>0</v>
      </c>
      <c r="BL237" s="18" t="s">
        <v>111</v>
      </c>
      <c r="BM237" s="204" t="s">
        <v>346</v>
      </c>
    </row>
    <row r="238" spans="1:65" s="13" customFormat="1" ht="22.5">
      <c r="B238" s="206"/>
      <c r="C238" s="207"/>
      <c r="D238" s="208" t="s">
        <v>169</v>
      </c>
      <c r="E238" s="209" t="s">
        <v>1</v>
      </c>
      <c r="F238" s="210" t="s">
        <v>347</v>
      </c>
      <c r="G238" s="207"/>
      <c r="H238" s="209" t="s">
        <v>1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169</v>
      </c>
      <c r="AU238" s="216" t="s">
        <v>85</v>
      </c>
      <c r="AV238" s="13" t="s">
        <v>83</v>
      </c>
      <c r="AW238" s="13" t="s">
        <v>32</v>
      </c>
      <c r="AX238" s="13" t="s">
        <v>76</v>
      </c>
      <c r="AY238" s="216" t="s">
        <v>163</v>
      </c>
    </row>
    <row r="239" spans="1:65" s="14" customFormat="1" ht="11.25">
      <c r="B239" s="217"/>
      <c r="C239" s="218"/>
      <c r="D239" s="208" t="s">
        <v>169</v>
      </c>
      <c r="E239" s="219" t="s">
        <v>1</v>
      </c>
      <c r="F239" s="220" t="s">
        <v>1074</v>
      </c>
      <c r="G239" s="218"/>
      <c r="H239" s="221">
        <v>4</v>
      </c>
      <c r="I239" s="222"/>
      <c r="J239" s="218"/>
      <c r="K239" s="218"/>
      <c r="L239" s="223"/>
      <c r="M239" s="229"/>
      <c r="N239" s="230"/>
      <c r="O239" s="230"/>
      <c r="P239" s="230"/>
      <c r="Q239" s="230"/>
      <c r="R239" s="230"/>
      <c r="S239" s="230"/>
      <c r="T239" s="231"/>
      <c r="AT239" s="227" t="s">
        <v>169</v>
      </c>
      <c r="AU239" s="227" t="s">
        <v>85</v>
      </c>
      <c r="AV239" s="14" t="s">
        <v>85</v>
      </c>
      <c r="AW239" s="14" t="s">
        <v>32</v>
      </c>
      <c r="AX239" s="14" t="s">
        <v>83</v>
      </c>
      <c r="AY239" s="227" t="s">
        <v>163</v>
      </c>
    </row>
    <row r="240" spans="1:65" s="2" customFormat="1" ht="24.2" customHeight="1">
      <c r="A240" s="35"/>
      <c r="B240" s="36"/>
      <c r="C240" s="254" t="s">
        <v>375</v>
      </c>
      <c r="D240" s="254" t="s">
        <v>311</v>
      </c>
      <c r="E240" s="255" t="s">
        <v>350</v>
      </c>
      <c r="F240" s="256" t="s">
        <v>351</v>
      </c>
      <c r="G240" s="257" t="s">
        <v>345</v>
      </c>
      <c r="H240" s="258">
        <v>2.02</v>
      </c>
      <c r="I240" s="259"/>
      <c r="J240" s="260">
        <f>ROUND(I240*H240,2)</f>
        <v>0</v>
      </c>
      <c r="K240" s="256" t="s">
        <v>212</v>
      </c>
      <c r="L240" s="261"/>
      <c r="M240" s="262" t="s">
        <v>1</v>
      </c>
      <c r="N240" s="263" t="s">
        <v>43</v>
      </c>
      <c r="O240" s="73"/>
      <c r="P240" s="202">
        <f>O240*H240</f>
        <v>0</v>
      </c>
      <c r="Q240" s="202">
        <v>3.2000000000000001E-2</v>
      </c>
      <c r="R240" s="202">
        <f>Q240*H240</f>
        <v>6.4640000000000003E-2</v>
      </c>
      <c r="S240" s="202">
        <v>0</v>
      </c>
      <c r="T240" s="20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4" t="s">
        <v>253</v>
      </c>
      <c r="AT240" s="204" t="s">
        <v>311</v>
      </c>
      <c r="AU240" s="204" t="s">
        <v>85</v>
      </c>
      <c r="AY240" s="18" t="s">
        <v>163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8" t="s">
        <v>111</v>
      </c>
      <c r="BK240" s="205">
        <f>ROUND(I240*H240,2)</f>
        <v>0</v>
      </c>
      <c r="BL240" s="18" t="s">
        <v>111</v>
      </c>
      <c r="BM240" s="204" t="s">
        <v>352</v>
      </c>
    </row>
    <row r="241" spans="1:65" s="13" customFormat="1" ht="22.5">
      <c r="B241" s="206"/>
      <c r="C241" s="207"/>
      <c r="D241" s="208" t="s">
        <v>169</v>
      </c>
      <c r="E241" s="209" t="s">
        <v>1</v>
      </c>
      <c r="F241" s="210" t="s">
        <v>347</v>
      </c>
      <c r="G241" s="207"/>
      <c r="H241" s="209" t="s">
        <v>1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169</v>
      </c>
      <c r="AU241" s="216" t="s">
        <v>85</v>
      </c>
      <c r="AV241" s="13" t="s">
        <v>83</v>
      </c>
      <c r="AW241" s="13" t="s">
        <v>32</v>
      </c>
      <c r="AX241" s="13" t="s">
        <v>76</v>
      </c>
      <c r="AY241" s="216" t="s">
        <v>163</v>
      </c>
    </row>
    <row r="242" spans="1:65" s="14" customFormat="1" ht="11.25">
      <c r="B242" s="217"/>
      <c r="C242" s="218"/>
      <c r="D242" s="208" t="s">
        <v>169</v>
      </c>
      <c r="E242" s="219" t="s">
        <v>1</v>
      </c>
      <c r="F242" s="220" t="s">
        <v>353</v>
      </c>
      <c r="G242" s="218"/>
      <c r="H242" s="221">
        <v>2.02</v>
      </c>
      <c r="I242" s="222"/>
      <c r="J242" s="218"/>
      <c r="K242" s="218"/>
      <c r="L242" s="223"/>
      <c r="M242" s="229"/>
      <c r="N242" s="230"/>
      <c r="O242" s="230"/>
      <c r="P242" s="230"/>
      <c r="Q242" s="230"/>
      <c r="R242" s="230"/>
      <c r="S242" s="230"/>
      <c r="T242" s="231"/>
      <c r="AT242" s="227" t="s">
        <v>169</v>
      </c>
      <c r="AU242" s="227" t="s">
        <v>85</v>
      </c>
      <c r="AV242" s="14" t="s">
        <v>85</v>
      </c>
      <c r="AW242" s="14" t="s">
        <v>32</v>
      </c>
      <c r="AX242" s="14" t="s">
        <v>83</v>
      </c>
      <c r="AY242" s="227" t="s">
        <v>163</v>
      </c>
    </row>
    <row r="243" spans="1:65" s="2" customFormat="1" ht="24.2" customHeight="1">
      <c r="A243" s="35"/>
      <c r="B243" s="36"/>
      <c r="C243" s="254" t="s">
        <v>380</v>
      </c>
      <c r="D243" s="254" t="s">
        <v>311</v>
      </c>
      <c r="E243" s="255" t="s">
        <v>355</v>
      </c>
      <c r="F243" s="256" t="s">
        <v>356</v>
      </c>
      <c r="G243" s="257" t="s">
        <v>345</v>
      </c>
      <c r="H243" s="258">
        <v>1.01</v>
      </c>
      <c r="I243" s="259"/>
      <c r="J243" s="260">
        <f>ROUND(I243*H243,2)</f>
        <v>0</v>
      </c>
      <c r="K243" s="256" t="s">
        <v>212</v>
      </c>
      <c r="L243" s="261"/>
      <c r="M243" s="262" t="s">
        <v>1</v>
      </c>
      <c r="N243" s="263" t="s">
        <v>43</v>
      </c>
      <c r="O243" s="73"/>
      <c r="P243" s="202">
        <f>O243*H243</f>
        <v>0</v>
      </c>
      <c r="Q243" s="202">
        <v>4.1000000000000002E-2</v>
      </c>
      <c r="R243" s="202">
        <f>Q243*H243</f>
        <v>4.1410000000000002E-2</v>
      </c>
      <c r="S243" s="202">
        <v>0</v>
      </c>
      <c r="T243" s="20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4" t="s">
        <v>253</v>
      </c>
      <c r="AT243" s="204" t="s">
        <v>311</v>
      </c>
      <c r="AU243" s="204" t="s">
        <v>85</v>
      </c>
      <c r="AY243" s="18" t="s">
        <v>163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8" t="s">
        <v>111</v>
      </c>
      <c r="BK243" s="205">
        <f>ROUND(I243*H243,2)</f>
        <v>0</v>
      </c>
      <c r="BL243" s="18" t="s">
        <v>111</v>
      </c>
      <c r="BM243" s="204" t="s">
        <v>357</v>
      </c>
    </row>
    <row r="244" spans="1:65" s="13" customFormat="1" ht="22.5">
      <c r="B244" s="206"/>
      <c r="C244" s="207"/>
      <c r="D244" s="208" t="s">
        <v>169</v>
      </c>
      <c r="E244" s="209" t="s">
        <v>1</v>
      </c>
      <c r="F244" s="210" t="s">
        <v>347</v>
      </c>
      <c r="G244" s="207"/>
      <c r="H244" s="209" t="s">
        <v>1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169</v>
      </c>
      <c r="AU244" s="216" t="s">
        <v>85</v>
      </c>
      <c r="AV244" s="13" t="s">
        <v>83</v>
      </c>
      <c r="AW244" s="13" t="s">
        <v>32</v>
      </c>
      <c r="AX244" s="13" t="s">
        <v>76</v>
      </c>
      <c r="AY244" s="216" t="s">
        <v>163</v>
      </c>
    </row>
    <row r="245" spans="1:65" s="14" customFormat="1" ht="11.25">
      <c r="B245" s="217"/>
      <c r="C245" s="218"/>
      <c r="D245" s="208" t="s">
        <v>169</v>
      </c>
      <c r="E245" s="219" t="s">
        <v>1</v>
      </c>
      <c r="F245" s="220" t="s">
        <v>358</v>
      </c>
      <c r="G245" s="218"/>
      <c r="H245" s="221">
        <v>1.01</v>
      </c>
      <c r="I245" s="222"/>
      <c r="J245" s="218"/>
      <c r="K245" s="218"/>
      <c r="L245" s="223"/>
      <c r="M245" s="229"/>
      <c r="N245" s="230"/>
      <c r="O245" s="230"/>
      <c r="P245" s="230"/>
      <c r="Q245" s="230"/>
      <c r="R245" s="230"/>
      <c r="S245" s="230"/>
      <c r="T245" s="231"/>
      <c r="AT245" s="227" t="s">
        <v>169</v>
      </c>
      <c r="AU245" s="227" t="s">
        <v>85</v>
      </c>
      <c r="AV245" s="14" t="s">
        <v>85</v>
      </c>
      <c r="AW245" s="14" t="s">
        <v>32</v>
      </c>
      <c r="AX245" s="14" t="s">
        <v>83</v>
      </c>
      <c r="AY245" s="227" t="s">
        <v>163</v>
      </c>
    </row>
    <row r="246" spans="1:65" s="2" customFormat="1" ht="24.2" customHeight="1">
      <c r="A246" s="35"/>
      <c r="B246" s="36"/>
      <c r="C246" s="254" t="s">
        <v>385</v>
      </c>
      <c r="D246" s="254" t="s">
        <v>311</v>
      </c>
      <c r="E246" s="255" t="s">
        <v>360</v>
      </c>
      <c r="F246" s="256" t="s">
        <v>361</v>
      </c>
      <c r="G246" s="257" t="s">
        <v>345</v>
      </c>
      <c r="H246" s="258">
        <v>1.01</v>
      </c>
      <c r="I246" s="259"/>
      <c r="J246" s="260">
        <f>ROUND(I246*H246,2)</f>
        <v>0</v>
      </c>
      <c r="K246" s="256" t="s">
        <v>212</v>
      </c>
      <c r="L246" s="261"/>
      <c r="M246" s="262" t="s">
        <v>1</v>
      </c>
      <c r="N246" s="263" t="s">
        <v>43</v>
      </c>
      <c r="O246" s="73"/>
      <c r="P246" s="202">
        <f>O246*H246</f>
        <v>0</v>
      </c>
      <c r="Q246" s="202">
        <v>5.2999999999999999E-2</v>
      </c>
      <c r="R246" s="202">
        <f>Q246*H246</f>
        <v>5.3530000000000001E-2</v>
      </c>
      <c r="S246" s="202">
        <v>0</v>
      </c>
      <c r="T246" s="20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4" t="s">
        <v>253</v>
      </c>
      <c r="AT246" s="204" t="s">
        <v>311</v>
      </c>
      <c r="AU246" s="204" t="s">
        <v>85</v>
      </c>
      <c r="AY246" s="18" t="s">
        <v>163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8" t="s">
        <v>111</v>
      </c>
      <c r="BK246" s="205">
        <f>ROUND(I246*H246,2)</f>
        <v>0</v>
      </c>
      <c r="BL246" s="18" t="s">
        <v>111</v>
      </c>
      <c r="BM246" s="204" t="s">
        <v>362</v>
      </c>
    </row>
    <row r="247" spans="1:65" s="13" customFormat="1" ht="22.5">
      <c r="B247" s="206"/>
      <c r="C247" s="207"/>
      <c r="D247" s="208" t="s">
        <v>169</v>
      </c>
      <c r="E247" s="209" t="s">
        <v>1</v>
      </c>
      <c r="F247" s="210" t="s">
        <v>347</v>
      </c>
      <c r="G247" s="207"/>
      <c r="H247" s="209" t="s">
        <v>1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169</v>
      </c>
      <c r="AU247" s="216" t="s">
        <v>85</v>
      </c>
      <c r="AV247" s="13" t="s">
        <v>83</v>
      </c>
      <c r="AW247" s="13" t="s">
        <v>32</v>
      </c>
      <c r="AX247" s="13" t="s">
        <v>76</v>
      </c>
      <c r="AY247" s="216" t="s">
        <v>163</v>
      </c>
    </row>
    <row r="248" spans="1:65" s="14" customFormat="1" ht="11.25">
      <c r="B248" s="217"/>
      <c r="C248" s="218"/>
      <c r="D248" s="208" t="s">
        <v>169</v>
      </c>
      <c r="E248" s="219" t="s">
        <v>1</v>
      </c>
      <c r="F248" s="220" t="s">
        <v>358</v>
      </c>
      <c r="G248" s="218"/>
      <c r="H248" s="221">
        <v>1.01</v>
      </c>
      <c r="I248" s="222"/>
      <c r="J248" s="218"/>
      <c r="K248" s="218"/>
      <c r="L248" s="223"/>
      <c r="M248" s="229"/>
      <c r="N248" s="230"/>
      <c r="O248" s="230"/>
      <c r="P248" s="230"/>
      <c r="Q248" s="230"/>
      <c r="R248" s="230"/>
      <c r="S248" s="230"/>
      <c r="T248" s="231"/>
      <c r="AT248" s="227" t="s">
        <v>169</v>
      </c>
      <c r="AU248" s="227" t="s">
        <v>85</v>
      </c>
      <c r="AV248" s="14" t="s">
        <v>85</v>
      </c>
      <c r="AW248" s="14" t="s">
        <v>32</v>
      </c>
      <c r="AX248" s="14" t="s">
        <v>83</v>
      </c>
      <c r="AY248" s="227" t="s">
        <v>163</v>
      </c>
    </row>
    <row r="249" spans="1:65" s="12" customFormat="1" ht="22.9" customHeight="1">
      <c r="B249" s="177"/>
      <c r="C249" s="178"/>
      <c r="D249" s="179" t="s">
        <v>75</v>
      </c>
      <c r="E249" s="191" t="s">
        <v>253</v>
      </c>
      <c r="F249" s="191" t="s">
        <v>379</v>
      </c>
      <c r="G249" s="178"/>
      <c r="H249" s="178"/>
      <c r="I249" s="181"/>
      <c r="J249" s="192">
        <f>BK249</f>
        <v>0</v>
      </c>
      <c r="K249" s="178"/>
      <c r="L249" s="183"/>
      <c r="M249" s="184"/>
      <c r="N249" s="185"/>
      <c r="O249" s="185"/>
      <c r="P249" s="186">
        <f>SUM(P250:P295)</f>
        <v>0</v>
      </c>
      <c r="Q249" s="185"/>
      <c r="R249" s="186">
        <f>SUM(R250:R295)</f>
        <v>9.0548414000000008</v>
      </c>
      <c r="S249" s="185"/>
      <c r="T249" s="187">
        <f>SUM(T250:T295)</f>
        <v>0</v>
      </c>
      <c r="AR249" s="188" t="s">
        <v>83</v>
      </c>
      <c r="AT249" s="189" t="s">
        <v>75</v>
      </c>
      <c r="AU249" s="189" t="s">
        <v>83</v>
      </c>
      <c r="AY249" s="188" t="s">
        <v>163</v>
      </c>
      <c r="BK249" s="190">
        <f>SUM(BK250:BK295)</f>
        <v>0</v>
      </c>
    </row>
    <row r="250" spans="1:65" s="2" customFormat="1" ht="24.2" customHeight="1">
      <c r="A250" s="35"/>
      <c r="B250" s="36"/>
      <c r="C250" s="193" t="s">
        <v>391</v>
      </c>
      <c r="D250" s="193" t="s">
        <v>165</v>
      </c>
      <c r="E250" s="194" t="s">
        <v>381</v>
      </c>
      <c r="F250" s="195" t="s">
        <v>382</v>
      </c>
      <c r="G250" s="196" t="s">
        <v>334</v>
      </c>
      <c r="H250" s="197">
        <v>55</v>
      </c>
      <c r="I250" s="198"/>
      <c r="J250" s="199">
        <f>ROUND(I250*H250,2)</f>
        <v>0</v>
      </c>
      <c r="K250" s="195" t="s">
        <v>212</v>
      </c>
      <c r="L250" s="40"/>
      <c r="M250" s="200" t="s">
        <v>1</v>
      </c>
      <c r="N250" s="201" t="s">
        <v>43</v>
      </c>
      <c r="O250" s="73"/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4" t="s">
        <v>111</v>
      </c>
      <c r="AT250" s="204" t="s">
        <v>165</v>
      </c>
      <c r="AU250" s="204" t="s">
        <v>85</v>
      </c>
      <c r="AY250" s="18" t="s">
        <v>163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8" t="s">
        <v>111</v>
      </c>
      <c r="BK250" s="205">
        <f>ROUND(I250*H250,2)</f>
        <v>0</v>
      </c>
      <c r="BL250" s="18" t="s">
        <v>111</v>
      </c>
      <c r="BM250" s="204" t="s">
        <v>383</v>
      </c>
    </row>
    <row r="251" spans="1:65" s="13" customFormat="1" ht="11.25">
      <c r="B251" s="206"/>
      <c r="C251" s="207"/>
      <c r="D251" s="208" t="s">
        <v>169</v>
      </c>
      <c r="E251" s="209" t="s">
        <v>1</v>
      </c>
      <c r="F251" s="210" t="s">
        <v>835</v>
      </c>
      <c r="G251" s="207"/>
      <c r="H251" s="209" t="s">
        <v>1</v>
      </c>
      <c r="I251" s="211"/>
      <c r="J251" s="207"/>
      <c r="K251" s="207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169</v>
      </c>
      <c r="AU251" s="216" t="s">
        <v>85</v>
      </c>
      <c r="AV251" s="13" t="s">
        <v>83</v>
      </c>
      <c r="AW251" s="13" t="s">
        <v>32</v>
      </c>
      <c r="AX251" s="13" t="s">
        <v>76</v>
      </c>
      <c r="AY251" s="216" t="s">
        <v>163</v>
      </c>
    </row>
    <row r="252" spans="1:65" s="14" customFormat="1" ht="11.25">
      <c r="B252" s="217"/>
      <c r="C252" s="218"/>
      <c r="D252" s="208" t="s">
        <v>169</v>
      </c>
      <c r="E252" s="219" t="s">
        <v>180</v>
      </c>
      <c r="F252" s="220" t="s">
        <v>1075</v>
      </c>
      <c r="G252" s="218"/>
      <c r="H252" s="221">
        <v>55</v>
      </c>
      <c r="I252" s="222"/>
      <c r="J252" s="218"/>
      <c r="K252" s="218"/>
      <c r="L252" s="223"/>
      <c r="M252" s="229"/>
      <c r="N252" s="230"/>
      <c r="O252" s="230"/>
      <c r="P252" s="230"/>
      <c r="Q252" s="230"/>
      <c r="R252" s="230"/>
      <c r="S252" s="230"/>
      <c r="T252" s="231"/>
      <c r="AT252" s="227" t="s">
        <v>169</v>
      </c>
      <c r="AU252" s="227" t="s">
        <v>85</v>
      </c>
      <c r="AV252" s="14" t="s">
        <v>85</v>
      </c>
      <c r="AW252" s="14" t="s">
        <v>32</v>
      </c>
      <c r="AX252" s="14" t="s">
        <v>83</v>
      </c>
      <c r="AY252" s="227" t="s">
        <v>163</v>
      </c>
    </row>
    <row r="253" spans="1:65" s="2" customFormat="1" ht="24.2" customHeight="1">
      <c r="A253" s="35"/>
      <c r="B253" s="36"/>
      <c r="C253" s="254" t="s">
        <v>396</v>
      </c>
      <c r="D253" s="254" t="s">
        <v>311</v>
      </c>
      <c r="E253" s="255" t="s">
        <v>386</v>
      </c>
      <c r="F253" s="256" t="s">
        <v>387</v>
      </c>
      <c r="G253" s="257" t="s">
        <v>334</v>
      </c>
      <c r="H253" s="258">
        <v>55.825000000000003</v>
      </c>
      <c r="I253" s="259"/>
      <c r="J253" s="260">
        <f>ROUND(I253*H253,2)</f>
        <v>0</v>
      </c>
      <c r="K253" s="256" t="s">
        <v>212</v>
      </c>
      <c r="L253" s="261"/>
      <c r="M253" s="262" t="s">
        <v>1</v>
      </c>
      <c r="N253" s="263" t="s">
        <v>43</v>
      </c>
      <c r="O253" s="73"/>
      <c r="P253" s="202">
        <f>O253*H253</f>
        <v>0</v>
      </c>
      <c r="Q253" s="202">
        <v>1.61E-2</v>
      </c>
      <c r="R253" s="202">
        <f>Q253*H253</f>
        <v>0.89878250000000004</v>
      </c>
      <c r="S253" s="202">
        <v>0</v>
      </c>
      <c r="T253" s="20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4" t="s">
        <v>253</v>
      </c>
      <c r="AT253" s="204" t="s">
        <v>311</v>
      </c>
      <c r="AU253" s="204" t="s">
        <v>85</v>
      </c>
      <c r="AY253" s="18" t="s">
        <v>163</v>
      </c>
      <c r="BE253" s="205">
        <f>IF(N253="základní",J253,0)</f>
        <v>0</v>
      </c>
      <c r="BF253" s="205">
        <f>IF(N253="snížená",J253,0)</f>
        <v>0</v>
      </c>
      <c r="BG253" s="205">
        <f>IF(N253="zákl. přenesená",J253,0)</f>
        <v>0</v>
      </c>
      <c r="BH253" s="205">
        <f>IF(N253="sníž. přenesená",J253,0)</f>
        <v>0</v>
      </c>
      <c r="BI253" s="205">
        <f>IF(N253="nulová",J253,0)</f>
        <v>0</v>
      </c>
      <c r="BJ253" s="18" t="s">
        <v>111</v>
      </c>
      <c r="BK253" s="205">
        <f>ROUND(I253*H253,2)</f>
        <v>0</v>
      </c>
      <c r="BL253" s="18" t="s">
        <v>111</v>
      </c>
      <c r="BM253" s="204" t="s">
        <v>837</v>
      </c>
    </row>
    <row r="254" spans="1:65" s="13" customFormat="1" ht="11.25">
      <c r="B254" s="206"/>
      <c r="C254" s="207"/>
      <c r="D254" s="208" t="s">
        <v>169</v>
      </c>
      <c r="E254" s="209" t="s">
        <v>1</v>
      </c>
      <c r="F254" s="210" t="s">
        <v>220</v>
      </c>
      <c r="G254" s="207"/>
      <c r="H254" s="209" t="s">
        <v>1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169</v>
      </c>
      <c r="AU254" s="216" t="s">
        <v>85</v>
      </c>
      <c r="AV254" s="13" t="s">
        <v>83</v>
      </c>
      <c r="AW254" s="13" t="s">
        <v>32</v>
      </c>
      <c r="AX254" s="13" t="s">
        <v>76</v>
      </c>
      <c r="AY254" s="216" t="s">
        <v>163</v>
      </c>
    </row>
    <row r="255" spans="1:65" s="13" customFormat="1" ht="11.25">
      <c r="B255" s="206"/>
      <c r="C255" s="207"/>
      <c r="D255" s="208" t="s">
        <v>169</v>
      </c>
      <c r="E255" s="209" t="s">
        <v>1</v>
      </c>
      <c r="F255" s="210" t="s">
        <v>389</v>
      </c>
      <c r="G255" s="207"/>
      <c r="H255" s="209" t="s">
        <v>1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169</v>
      </c>
      <c r="AU255" s="216" t="s">
        <v>85</v>
      </c>
      <c r="AV255" s="13" t="s">
        <v>83</v>
      </c>
      <c r="AW255" s="13" t="s">
        <v>32</v>
      </c>
      <c r="AX255" s="13" t="s">
        <v>76</v>
      </c>
      <c r="AY255" s="216" t="s">
        <v>163</v>
      </c>
    </row>
    <row r="256" spans="1:65" s="14" customFormat="1" ht="11.25">
      <c r="B256" s="217"/>
      <c r="C256" s="218"/>
      <c r="D256" s="208" t="s">
        <v>169</v>
      </c>
      <c r="E256" s="219" t="s">
        <v>1</v>
      </c>
      <c r="F256" s="220" t="s">
        <v>390</v>
      </c>
      <c r="G256" s="218"/>
      <c r="H256" s="221">
        <v>55.825000000000003</v>
      </c>
      <c r="I256" s="222"/>
      <c r="J256" s="218"/>
      <c r="K256" s="218"/>
      <c r="L256" s="223"/>
      <c r="M256" s="229"/>
      <c r="N256" s="230"/>
      <c r="O256" s="230"/>
      <c r="P256" s="230"/>
      <c r="Q256" s="230"/>
      <c r="R256" s="230"/>
      <c r="S256" s="230"/>
      <c r="T256" s="231"/>
      <c r="AT256" s="227" t="s">
        <v>169</v>
      </c>
      <c r="AU256" s="227" t="s">
        <v>85</v>
      </c>
      <c r="AV256" s="14" t="s">
        <v>85</v>
      </c>
      <c r="AW256" s="14" t="s">
        <v>32</v>
      </c>
      <c r="AX256" s="14" t="s">
        <v>83</v>
      </c>
      <c r="AY256" s="227" t="s">
        <v>163</v>
      </c>
    </row>
    <row r="257" spans="1:65" s="2" customFormat="1" ht="24.2" customHeight="1">
      <c r="A257" s="35"/>
      <c r="B257" s="36"/>
      <c r="C257" s="193" t="s">
        <v>401</v>
      </c>
      <c r="D257" s="193" t="s">
        <v>165</v>
      </c>
      <c r="E257" s="194" t="s">
        <v>402</v>
      </c>
      <c r="F257" s="195" t="s">
        <v>403</v>
      </c>
      <c r="G257" s="196" t="s">
        <v>334</v>
      </c>
      <c r="H257" s="197">
        <v>55</v>
      </c>
      <c r="I257" s="198"/>
      <c r="J257" s="199">
        <f>ROUND(I257*H257,2)</f>
        <v>0</v>
      </c>
      <c r="K257" s="195" t="s">
        <v>1</v>
      </c>
      <c r="L257" s="40"/>
      <c r="M257" s="200" t="s">
        <v>1</v>
      </c>
      <c r="N257" s="201" t="s">
        <v>43</v>
      </c>
      <c r="O257" s="73"/>
      <c r="P257" s="202">
        <f>O257*H257</f>
        <v>0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4" t="s">
        <v>111</v>
      </c>
      <c r="AT257" s="204" t="s">
        <v>165</v>
      </c>
      <c r="AU257" s="204" t="s">
        <v>85</v>
      </c>
      <c r="AY257" s="18" t="s">
        <v>163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8" t="s">
        <v>111</v>
      </c>
      <c r="BK257" s="205">
        <f>ROUND(I257*H257,2)</f>
        <v>0</v>
      </c>
      <c r="BL257" s="18" t="s">
        <v>111</v>
      </c>
      <c r="BM257" s="204" t="s">
        <v>838</v>
      </c>
    </row>
    <row r="258" spans="1:65" s="13" customFormat="1" ht="11.25">
      <c r="B258" s="206"/>
      <c r="C258" s="207"/>
      <c r="D258" s="208" t="s">
        <v>169</v>
      </c>
      <c r="E258" s="209" t="s">
        <v>1</v>
      </c>
      <c r="F258" s="210" t="s">
        <v>220</v>
      </c>
      <c r="G258" s="207"/>
      <c r="H258" s="209" t="s">
        <v>1</v>
      </c>
      <c r="I258" s="211"/>
      <c r="J258" s="207"/>
      <c r="K258" s="207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169</v>
      </c>
      <c r="AU258" s="216" t="s">
        <v>85</v>
      </c>
      <c r="AV258" s="13" t="s">
        <v>83</v>
      </c>
      <c r="AW258" s="13" t="s">
        <v>32</v>
      </c>
      <c r="AX258" s="13" t="s">
        <v>76</v>
      </c>
      <c r="AY258" s="216" t="s">
        <v>163</v>
      </c>
    </row>
    <row r="259" spans="1:65" s="14" customFormat="1" ht="11.25">
      <c r="B259" s="217"/>
      <c r="C259" s="218"/>
      <c r="D259" s="208" t="s">
        <v>169</v>
      </c>
      <c r="E259" s="219" t="s">
        <v>1</v>
      </c>
      <c r="F259" s="220" t="s">
        <v>1075</v>
      </c>
      <c r="G259" s="218"/>
      <c r="H259" s="221">
        <v>55</v>
      </c>
      <c r="I259" s="222"/>
      <c r="J259" s="218"/>
      <c r="K259" s="218"/>
      <c r="L259" s="223"/>
      <c r="M259" s="229"/>
      <c r="N259" s="230"/>
      <c r="O259" s="230"/>
      <c r="P259" s="230"/>
      <c r="Q259" s="230"/>
      <c r="R259" s="230"/>
      <c r="S259" s="230"/>
      <c r="T259" s="231"/>
      <c r="AT259" s="227" t="s">
        <v>169</v>
      </c>
      <c r="AU259" s="227" t="s">
        <v>85</v>
      </c>
      <c r="AV259" s="14" t="s">
        <v>85</v>
      </c>
      <c r="AW259" s="14" t="s">
        <v>32</v>
      </c>
      <c r="AX259" s="14" t="s">
        <v>83</v>
      </c>
      <c r="AY259" s="227" t="s">
        <v>163</v>
      </c>
    </row>
    <row r="260" spans="1:65" s="2" customFormat="1" ht="16.5" customHeight="1">
      <c r="A260" s="35"/>
      <c r="B260" s="36"/>
      <c r="C260" s="193" t="s">
        <v>406</v>
      </c>
      <c r="D260" s="193" t="s">
        <v>165</v>
      </c>
      <c r="E260" s="194" t="s">
        <v>1076</v>
      </c>
      <c r="F260" s="195" t="s">
        <v>1077</v>
      </c>
      <c r="G260" s="196" t="s">
        <v>345</v>
      </c>
      <c r="H260" s="197">
        <v>1</v>
      </c>
      <c r="I260" s="198"/>
      <c r="J260" s="199">
        <f>ROUND(I260*H260,2)</f>
        <v>0</v>
      </c>
      <c r="K260" s="195" t="s">
        <v>1</v>
      </c>
      <c r="L260" s="40"/>
      <c r="M260" s="200" t="s">
        <v>1</v>
      </c>
      <c r="N260" s="201" t="s">
        <v>43</v>
      </c>
      <c r="O260" s="73"/>
      <c r="P260" s="202">
        <f>O260*H260</f>
        <v>0</v>
      </c>
      <c r="Q260" s="202">
        <v>6.9999999999999994E-5</v>
      </c>
      <c r="R260" s="202">
        <f>Q260*H260</f>
        <v>6.9999999999999994E-5</v>
      </c>
      <c r="S260" s="202">
        <v>0</v>
      </c>
      <c r="T260" s="20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4" t="s">
        <v>111</v>
      </c>
      <c r="AT260" s="204" t="s">
        <v>165</v>
      </c>
      <c r="AU260" s="204" t="s">
        <v>85</v>
      </c>
      <c r="AY260" s="18" t="s">
        <v>163</v>
      </c>
      <c r="BE260" s="205">
        <f>IF(N260="základní",J260,0)</f>
        <v>0</v>
      </c>
      <c r="BF260" s="205">
        <f>IF(N260="snížená",J260,0)</f>
        <v>0</v>
      </c>
      <c r="BG260" s="205">
        <f>IF(N260="zákl. přenesená",J260,0)</f>
        <v>0</v>
      </c>
      <c r="BH260" s="205">
        <f>IF(N260="sníž. přenesená",J260,0)</f>
        <v>0</v>
      </c>
      <c r="BI260" s="205">
        <f>IF(N260="nulová",J260,0)</f>
        <v>0</v>
      </c>
      <c r="BJ260" s="18" t="s">
        <v>111</v>
      </c>
      <c r="BK260" s="205">
        <f>ROUND(I260*H260,2)</f>
        <v>0</v>
      </c>
      <c r="BL260" s="18" t="s">
        <v>111</v>
      </c>
      <c r="BM260" s="204" t="s">
        <v>1078</v>
      </c>
    </row>
    <row r="261" spans="1:65" s="13" customFormat="1" ht="11.25">
      <c r="B261" s="206"/>
      <c r="C261" s="207"/>
      <c r="D261" s="208" t="s">
        <v>169</v>
      </c>
      <c r="E261" s="209" t="s">
        <v>1</v>
      </c>
      <c r="F261" s="210" t="s">
        <v>220</v>
      </c>
      <c r="G261" s="207"/>
      <c r="H261" s="209" t="s">
        <v>1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169</v>
      </c>
      <c r="AU261" s="216" t="s">
        <v>85</v>
      </c>
      <c r="AV261" s="13" t="s">
        <v>83</v>
      </c>
      <c r="AW261" s="13" t="s">
        <v>32</v>
      </c>
      <c r="AX261" s="13" t="s">
        <v>76</v>
      </c>
      <c r="AY261" s="216" t="s">
        <v>163</v>
      </c>
    </row>
    <row r="262" spans="1:65" s="14" customFormat="1" ht="22.5">
      <c r="B262" s="217"/>
      <c r="C262" s="218"/>
      <c r="D262" s="208" t="s">
        <v>169</v>
      </c>
      <c r="E262" s="219" t="s">
        <v>1</v>
      </c>
      <c r="F262" s="220" t="s">
        <v>1079</v>
      </c>
      <c r="G262" s="218"/>
      <c r="H262" s="221">
        <v>1</v>
      </c>
      <c r="I262" s="222"/>
      <c r="J262" s="218"/>
      <c r="K262" s="218"/>
      <c r="L262" s="223"/>
      <c r="M262" s="229"/>
      <c r="N262" s="230"/>
      <c r="O262" s="230"/>
      <c r="P262" s="230"/>
      <c r="Q262" s="230"/>
      <c r="R262" s="230"/>
      <c r="S262" s="230"/>
      <c r="T262" s="231"/>
      <c r="AT262" s="227" t="s">
        <v>169</v>
      </c>
      <c r="AU262" s="227" t="s">
        <v>85</v>
      </c>
      <c r="AV262" s="14" t="s">
        <v>85</v>
      </c>
      <c r="AW262" s="14" t="s">
        <v>32</v>
      </c>
      <c r="AX262" s="14" t="s">
        <v>83</v>
      </c>
      <c r="AY262" s="227" t="s">
        <v>163</v>
      </c>
    </row>
    <row r="263" spans="1:65" s="2" customFormat="1" ht="16.5" customHeight="1">
      <c r="A263" s="35"/>
      <c r="B263" s="36"/>
      <c r="C263" s="193" t="s">
        <v>411</v>
      </c>
      <c r="D263" s="193" t="s">
        <v>165</v>
      </c>
      <c r="E263" s="194" t="s">
        <v>452</v>
      </c>
      <c r="F263" s="195" t="s">
        <v>453</v>
      </c>
      <c r="G263" s="196" t="s">
        <v>345</v>
      </c>
      <c r="H263" s="197">
        <v>1</v>
      </c>
      <c r="I263" s="198"/>
      <c r="J263" s="199">
        <f>ROUND(I263*H263,2)</f>
        <v>0</v>
      </c>
      <c r="K263" s="195" t="s">
        <v>212</v>
      </c>
      <c r="L263" s="40"/>
      <c r="M263" s="200" t="s">
        <v>1</v>
      </c>
      <c r="N263" s="201" t="s">
        <v>43</v>
      </c>
      <c r="O263" s="73"/>
      <c r="P263" s="202">
        <f>O263*H263</f>
        <v>0</v>
      </c>
      <c r="Q263" s="202">
        <v>3.5729999999999998E-2</v>
      </c>
      <c r="R263" s="202">
        <f>Q263*H263</f>
        <v>3.5729999999999998E-2</v>
      </c>
      <c r="S263" s="202">
        <v>0</v>
      </c>
      <c r="T263" s="20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4" t="s">
        <v>111</v>
      </c>
      <c r="AT263" s="204" t="s">
        <v>165</v>
      </c>
      <c r="AU263" s="204" t="s">
        <v>85</v>
      </c>
      <c r="AY263" s="18" t="s">
        <v>163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8" t="s">
        <v>111</v>
      </c>
      <c r="BK263" s="205">
        <f>ROUND(I263*H263,2)</f>
        <v>0</v>
      </c>
      <c r="BL263" s="18" t="s">
        <v>111</v>
      </c>
      <c r="BM263" s="204" t="s">
        <v>454</v>
      </c>
    </row>
    <row r="264" spans="1:65" s="13" customFormat="1" ht="22.5">
      <c r="B264" s="206"/>
      <c r="C264" s="207"/>
      <c r="D264" s="208" t="s">
        <v>169</v>
      </c>
      <c r="E264" s="209" t="s">
        <v>1</v>
      </c>
      <c r="F264" s="210" t="s">
        <v>347</v>
      </c>
      <c r="G264" s="207"/>
      <c r="H264" s="209" t="s">
        <v>1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169</v>
      </c>
      <c r="AU264" s="216" t="s">
        <v>85</v>
      </c>
      <c r="AV264" s="13" t="s">
        <v>83</v>
      </c>
      <c r="AW264" s="13" t="s">
        <v>32</v>
      </c>
      <c r="AX264" s="13" t="s">
        <v>76</v>
      </c>
      <c r="AY264" s="216" t="s">
        <v>163</v>
      </c>
    </row>
    <row r="265" spans="1:65" s="14" customFormat="1" ht="11.25">
      <c r="B265" s="217"/>
      <c r="C265" s="218"/>
      <c r="D265" s="208" t="s">
        <v>169</v>
      </c>
      <c r="E265" s="219" t="s">
        <v>1</v>
      </c>
      <c r="F265" s="220" t="s">
        <v>83</v>
      </c>
      <c r="G265" s="218"/>
      <c r="H265" s="221">
        <v>1</v>
      </c>
      <c r="I265" s="222"/>
      <c r="J265" s="218"/>
      <c r="K265" s="218"/>
      <c r="L265" s="223"/>
      <c r="M265" s="229"/>
      <c r="N265" s="230"/>
      <c r="O265" s="230"/>
      <c r="P265" s="230"/>
      <c r="Q265" s="230"/>
      <c r="R265" s="230"/>
      <c r="S265" s="230"/>
      <c r="T265" s="231"/>
      <c r="AT265" s="227" t="s">
        <v>169</v>
      </c>
      <c r="AU265" s="227" t="s">
        <v>85</v>
      </c>
      <c r="AV265" s="14" t="s">
        <v>85</v>
      </c>
      <c r="AW265" s="14" t="s">
        <v>32</v>
      </c>
      <c r="AX265" s="14" t="s">
        <v>83</v>
      </c>
      <c r="AY265" s="227" t="s">
        <v>163</v>
      </c>
    </row>
    <row r="266" spans="1:65" s="2" customFormat="1" ht="24.2" customHeight="1">
      <c r="A266" s="35"/>
      <c r="B266" s="36"/>
      <c r="C266" s="193" t="s">
        <v>416</v>
      </c>
      <c r="D266" s="193" t="s">
        <v>165</v>
      </c>
      <c r="E266" s="194" t="s">
        <v>1080</v>
      </c>
      <c r="F266" s="195" t="s">
        <v>1081</v>
      </c>
      <c r="G266" s="196" t="s">
        <v>229</v>
      </c>
      <c r="H266" s="197">
        <v>0.47</v>
      </c>
      <c r="I266" s="198"/>
      <c r="J266" s="199">
        <f>ROUND(I266*H266,2)</f>
        <v>0</v>
      </c>
      <c r="K266" s="195" t="s">
        <v>212</v>
      </c>
      <c r="L266" s="40"/>
      <c r="M266" s="200" t="s">
        <v>1</v>
      </c>
      <c r="N266" s="201" t="s">
        <v>43</v>
      </c>
      <c r="O266" s="73"/>
      <c r="P266" s="202">
        <f>O266*H266</f>
        <v>0</v>
      </c>
      <c r="Q266" s="202">
        <v>2.5018699999999998</v>
      </c>
      <c r="R266" s="202">
        <f>Q266*H266</f>
        <v>1.1758788999999998</v>
      </c>
      <c r="S266" s="202">
        <v>0</v>
      </c>
      <c r="T266" s="20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4" t="s">
        <v>111</v>
      </c>
      <c r="AT266" s="204" t="s">
        <v>165</v>
      </c>
      <c r="AU266" s="204" t="s">
        <v>85</v>
      </c>
      <c r="AY266" s="18" t="s">
        <v>163</v>
      </c>
      <c r="BE266" s="205">
        <f>IF(N266="základní",J266,0)</f>
        <v>0</v>
      </c>
      <c r="BF266" s="205">
        <f>IF(N266="snížená",J266,0)</f>
        <v>0</v>
      </c>
      <c r="BG266" s="205">
        <f>IF(N266="zákl. přenesená",J266,0)</f>
        <v>0</v>
      </c>
      <c r="BH266" s="205">
        <f>IF(N266="sníž. přenesená",J266,0)</f>
        <v>0</v>
      </c>
      <c r="BI266" s="205">
        <f>IF(N266="nulová",J266,0)</f>
        <v>0</v>
      </c>
      <c r="BJ266" s="18" t="s">
        <v>111</v>
      </c>
      <c r="BK266" s="205">
        <f>ROUND(I266*H266,2)</f>
        <v>0</v>
      </c>
      <c r="BL266" s="18" t="s">
        <v>111</v>
      </c>
      <c r="BM266" s="204" t="s">
        <v>1082</v>
      </c>
    </row>
    <row r="267" spans="1:65" s="13" customFormat="1" ht="22.5">
      <c r="B267" s="206"/>
      <c r="C267" s="207"/>
      <c r="D267" s="208" t="s">
        <v>169</v>
      </c>
      <c r="E267" s="209" t="s">
        <v>1</v>
      </c>
      <c r="F267" s="210" t="s">
        <v>347</v>
      </c>
      <c r="G267" s="207"/>
      <c r="H267" s="209" t="s">
        <v>1</v>
      </c>
      <c r="I267" s="211"/>
      <c r="J267" s="207"/>
      <c r="K267" s="207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169</v>
      </c>
      <c r="AU267" s="216" t="s">
        <v>85</v>
      </c>
      <c r="AV267" s="13" t="s">
        <v>83</v>
      </c>
      <c r="AW267" s="13" t="s">
        <v>32</v>
      </c>
      <c r="AX267" s="13" t="s">
        <v>76</v>
      </c>
      <c r="AY267" s="216" t="s">
        <v>163</v>
      </c>
    </row>
    <row r="268" spans="1:65" s="13" customFormat="1" ht="11.25">
      <c r="B268" s="206"/>
      <c r="C268" s="207"/>
      <c r="D268" s="208" t="s">
        <v>169</v>
      </c>
      <c r="E268" s="209" t="s">
        <v>1</v>
      </c>
      <c r="F268" s="210" t="s">
        <v>1083</v>
      </c>
      <c r="G268" s="207"/>
      <c r="H268" s="209" t="s">
        <v>1</v>
      </c>
      <c r="I268" s="211"/>
      <c r="J268" s="207"/>
      <c r="K268" s="207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169</v>
      </c>
      <c r="AU268" s="216" t="s">
        <v>85</v>
      </c>
      <c r="AV268" s="13" t="s">
        <v>83</v>
      </c>
      <c r="AW268" s="13" t="s">
        <v>32</v>
      </c>
      <c r="AX268" s="13" t="s">
        <v>76</v>
      </c>
      <c r="AY268" s="216" t="s">
        <v>163</v>
      </c>
    </row>
    <row r="269" spans="1:65" s="14" customFormat="1" ht="11.25">
      <c r="B269" s="217"/>
      <c r="C269" s="218"/>
      <c r="D269" s="208" t="s">
        <v>169</v>
      </c>
      <c r="E269" s="219" t="s">
        <v>1</v>
      </c>
      <c r="F269" s="220" t="s">
        <v>1084</v>
      </c>
      <c r="G269" s="218"/>
      <c r="H269" s="221">
        <v>0.22600000000000001</v>
      </c>
      <c r="I269" s="222"/>
      <c r="J269" s="218"/>
      <c r="K269" s="218"/>
      <c r="L269" s="223"/>
      <c r="M269" s="229"/>
      <c r="N269" s="230"/>
      <c r="O269" s="230"/>
      <c r="P269" s="230"/>
      <c r="Q269" s="230"/>
      <c r="R269" s="230"/>
      <c r="S269" s="230"/>
      <c r="T269" s="231"/>
      <c r="AT269" s="227" t="s">
        <v>169</v>
      </c>
      <c r="AU269" s="227" t="s">
        <v>85</v>
      </c>
      <c r="AV269" s="14" t="s">
        <v>85</v>
      </c>
      <c r="AW269" s="14" t="s">
        <v>32</v>
      </c>
      <c r="AX269" s="14" t="s">
        <v>76</v>
      </c>
      <c r="AY269" s="227" t="s">
        <v>163</v>
      </c>
    </row>
    <row r="270" spans="1:65" s="14" customFormat="1" ht="11.25">
      <c r="B270" s="217"/>
      <c r="C270" s="218"/>
      <c r="D270" s="208" t="s">
        <v>169</v>
      </c>
      <c r="E270" s="219" t="s">
        <v>1</v>
      </c>
      <c r="F270" s="220" t="s">
        <v>1085</v>
      </c>
      <c r="G270" s="218"/>
      <c r="H270" s="221">
        <v>0.24399999999999999</v>
      </c>
      <c r="I270" s="222"/>
      <c r="J270" s="218"/>
      <c r="K270" s="218"/>
      <c r="L270" s="223"/>
      <c r="M270" s="229"/>
      <c r="N270" s="230"/>
      <c r="O270" s="230"/>
      <c r="P270" s="230"/>
      <c r="Q270" s="230"/>
      <c r="R270" s="230"/>
      <c r="S270" s="230"/>
      <c r="T270" s="231"/>
      <c r="AT270" s="227" t="s">
        <v>169</v>
      </c>
      <c r="AU270" s="227" t="s">
        <v>85</v>
      </c>
      <c r="AV270" s="14" t="s">
        <v>85</v>
      </c>
      <c r="AW270" s="14" t="s">
        <v>32</v>
      </c>
      <c r="AX270" s="14" t="s">
        <v>76</v>
      </c>
      <c r="AY270" s="227" t="s">
        <v>163</v>
      </c>
    </row>
    <row r="271" spans="1:65" s="15" customFormat="1" ht="11.25">
      <c r="B271" s="232"/>
      <c r="C271" s="233"/>
      <c r="D271" s="208" t="s">
        <v>169</v>
      </c>
      <c r="E271" s="234" t="s">
        <v>1</v>
      </c>
      <c r="F271" s="235" t="s">
        <v>196</v>
      </c>
      <c r="G271" s="233"/>
      <c r="H271" s="236">
        <v>0.47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169</v>
      </c>
      <c r="AU271" s="242" t="s">
        <v>85</v>
      </c>
      <c r="AV271" s="15" t="s">
        <v>111</v>
      </c>
      <c r="AW271" s="15" t="s">
        <v>32</v>
      </c>
      <c r="AX271" s="15" t="s">
        <v>83</v>
      </c>
      <c r="AY271" s="242" t="s">
        <v>163</v>
      </c>
    </row>
    <row r="272" spans="1:65" s="2" customFormat="1" ht="33" customHeight="1">
      <c r="A272" s="35"/>
      <c r="B272" s="36"/>
      <c r="C272" s="193" t="s">
        <v>421</v>
      </c>
      <c r="D272" s="193" t="s">
        <v>165</v>
      </c>
      <c r="E272" s="194" t="s">
        <v>456</v>
      </c>
      <c r="F272" s="195" t="s">
        <v>457</v>
      </c>
      <c r="G272" s="196" t="s">
        <v>345</v>
      </c>
      <c r="H272" s="197">
        <v>2</v>
      </c>
      <c r="I272" s="198"/>
      <c r="J272" s="199">
        <f>ROUND(I272*H272,2)</f>
        <v>0</v>
      </c>
      <c r="K272" s="195" t="s">
        <v>212</v>
      </c>
      <c r="L272" s="40"/>
      <c r="M272" s="200" t="s">
        <v>1</v>
      </c>
      <c r="N272" s="201" t="s">
        <v>43</v>
      </c>
      <c r="O272" s="73"/>
      <c r="P272" s="202">
        <f>O272*H272</f>
        <v>0</v>
      </c>
      <c r="Q272" s="202">
        <v>2.1167600000000002</v>
      </c>
      <c r="R272" s="202">
        <f>Q272*H272</f>
        <v>4.2335200000000004</v>
      </c>
      <c r="S272" s="202">
        <v>0</v>
      </c>
      <c r="T272" s="20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4" t="s">
        <v>111</v>
      </c>
      <c r="AT272" s="204" t="s">
        <v>165</v>
      </c>
      <c r="AU272" s="204" t="s">
        <v>85</v>
      </c>
      <c r="AY272" s="18" t="s">
        <v>163</v>
      </c>
      <c r="BE272" s="205">
        <f>IF(N272="základní",J272,0)</f>
        <v>0</v>
      </c>
      <c r="BF272" s="205">
        <f>IF(N272="snížená",J272,0)</f>
        <v>0</v>
      </c>
      <c r="BG272" s="205">
        <f>IF(N272="zákl. přenesená",J272,0)</f>
        <v>0</v>
      </c>
      <c r="BH272" s="205">
        <f>IF(N272="sníž. přenesená",J272,0)</f>
        <v>0</v>
      </c>
      <c r="BI272" s="205">
        <f>IF(N272="nulová",J272,0)</f>
        <v>0</v>
      </c>
      <c r="BJ272" s="18" t="s">
        <v>111</v>
      </c>
      <c r="BK272" s="205">
        <f>ROUND(I272*H272,2)</f>
        <v>0</v>
      </c>
      <c r="BL272" s="18" t="s">
        <v>111</v>
      </c>
      <c r="BM272" s="204" t="s">
        <v>458</v>
      </c>
    </row>
    <row r="273" spans="1:65" s="13" customFormat="1" ht="22.5">
      <c r="B273" s="206"/>
      <c r="C273" s="207"/>
      <c r="D273" s="208" t="s">
        <v>169</v>
      </c>
      <c r="E273" s="209" t="s">
        <v>1</v>
      </c>
      <c r="F273" s="210" t="s">
        <v>347</v>
      </c>
      <c r="G273" s="207"/>
      <c r="H273" s="209" t="s">
        <v>1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169</v>
      </c>
      <c r="AU273" s="216" t="s">
        <v>85</v>
      </c>
      <c r="AV273" s="13" t="s">
        <v>83</v>
      </c>
      <c r="AW273" s="13" t="s">
        <v>32</v>
      </c>
      <c r="AX273" s="13" t="s">
        <v>76</v>
      </c>
      <c r="AY273" s="216" t="s">
        <v>163</v>
      </c>
    </row>
    <row r="274" spans="1:65" s="14" customFormat="1" ht="11.25">
      <c r="B274" s="217"/>
      <c r="C274" s="218"/>
      <c r="D274" s="208" t="s">
        <v>169</v>
      </c>
      <c r="E274" s="219" t="s">
        <v>1</v>
      </c>
      <c r="F274" s="220" t="s">
        <v>85</v>
      </c>
      <c r="G274" s="218"/>
      <c r="H274" s="221">
        <v>2</v>
      </c>
      <c r="I274" s="222"/>
      <c r="J274" s="218"/>
      <c r="K274" s="218"/>
      <c r="L274" s="223"/>
      <c r="M274" s="229"/>
      <c r="N274" s="230"/>
      <c r="O274" s="230"/>
      <c r="P274" s="230"/>
      <c r="Q274" s="230"/>
      <c r="R274" s="230"/>
      <c r="S274" s="230"/>
      <c r="T274" s="231"/>
      <c r="AT274" s="227" t="s">
        <v>169</v>
      </c>
      <c r="AU274" s="227" t="s">
        <v>85</v>
      </c>
      <c r="AV274" s="14" t="s">
        <v>85</v>
      </c>
      <c r="AW274" s="14" t="s">
        <v>32</v>
      </c>
      <c r="AX274" s="14" t="s">
        <v>83</v>
      </c>
      <c r="AY274" s="227" t="s">
        <v>163</v>
      </c>
    </row>
    <row r="275" spans="1:65" s="2" customFormat="1" ht="24.2" customHeight="1">
      <c r="A275" s="35"/>
      <c r="B275" s="36"/>
      <c r="C275" s="193" t="s">
        <v>425</v>
      </c>
      <c r="D275" s="193" t="s">
        <v>165</v>
      </c>
      <c r="E275" s="194" t="s">
        <v>464</v>
      </c>
      <c r="F275" s="195" t="s">
        <v>465</v>
      </c>
      <c r="G275" s="196" t="s">
        <v>345</v>
      </c>
      <c r="H275" s="197">
        <v>2</v>
      </c>
      <c r="I275" s="198"/>
      <c r="J275" s="199">
        <f>ROUND(I275*H275,2)</f>
        <v>0</v>
      </c>
      <c r="K275" s="195" t="s">
        <v>212</v>
      </c>
      <c r="L275" s="40"/>
      <c r="M275" s="200" t="s">
        <v>1</v>
      </c>
      <c r="N275" s="201" t="s">
        <v>43</v>
      </c>
      <c r="O275" s="73"/>
      <c r="P275" s="202">
        <f>O275*H275</f>
        <v>0</v>
      </c>
      <c r="Q275" s="202">
        <v>0.21734000000000001</v>
      </c>
      <c r="R275" s="202">
        <f>Q275*H275</f>
        <v>0.43468000000000001</v>
      </c>
      <c r="S275" s="202">
        <v>0</v>
      </c>
      <c r="T275" s="203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4" t="s">
        <v>111</v>
      </c>
      <c r="AT275" s="204" t="s">
        <v>165</v>
      </c>
      <c r="AU275" s="204" t="s">
        <v>85</v>
      </c>
      <c r="AY275" s="18" t="s">
        <v>163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8" t="s">
        <v>111</v>
      </c>
      <c r="BK275" s="205">
        <f>ROUND(I275*H275,2)</f>
        <v>0</v>
      </c>
      <c r="BL275" s="18" t="s">
        <v>111</v>
      </c>
      <c r="BM275" s="204" t="s">
        <v>466</v>
      </c>
    </row>
    <row r="276" spans="1:65" s="13" customFormat="1" ht="22.5">
      <c r="B276" s="206"/>
      <c r="C276" s="207"/>
      <c r="D276" s="208" t="s">
        <v>169</v>
      </c>
      <c r="E276" s="209" t="s">
        <v>1</v>
      </c>
      <c r="F276" s="210" t="s">
        <v>347</v>
      </c>
      <c r="G276" s="207"/>
      <c r="H276" s="209" t="s">
        <v>1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169</v>
      </c>
      <c r="AU276" s="216" t="s">
        <v>85</v>
      </c>
      <c r="AV276" s="13" t="s">
        <v>83</v>
      </c>
      <c r="AW276" s="13" t="s">
        <v>32</v>
      </c>
      <c r="AX276" s="13" t="s">
        <v>76</v>
      </c>
      <c r="AY276" s="216" t="s">
        <v>163</v>
      </c>
    </row>
    <row r="277" spans="1:65" s="14" customFormat="1" ht="11.25">
      <c r="B277" s="217"/>
      <c r="C277" s="218"/>
      <c r="D277" s="208" t="s">
        <v>169</v>
      </c>
      <c r="E277" s="219" t="s">
        <v>1</v>
      </c>
      <c r="F277" s="220" t="s">
        <v>85</v>
      </c>
      <c r="G277" s="218"/>
      <c r="H277" s="221">
        <v>2</v>
      </c>
      <c r="I277" s="222"/>
      <c r="J277" s="218"/>
      <c r="K277" s="218"/>
      <c r="L277" s="223"/>
      <c r="M277" s="229"/>
      <c r="N277" s="230"/>
      <c r="O277" s="230"/>
      <c r="P277" s="230"/>
      <c r="Q277" s="230"/>
      <c r="R277" s="230"/>
      <c r="S277" s="230"/>
      <c r="T277" s="231"/>
      <c r="AT277" s="227" t="s">
        <v>169</v>
      </c>
      <c r="AU277" s="227" t="s">
        <v>85</v>
      </c>
      <c r="AV277" s="14" t="s">
        <v>85</v>
      </c>
      <c r="AW277" s="14" t="s">
        <v>32</v>
      </c>
      <c r="AX277" s="14" t="s">
        <v>83</v>
      </c>
      <c r="AY277" s="227" t="s">
        <v>163</v>
      </c>
    </row>
    <row r="278" spans="1:65" s="2" customFormat="1" ht="24.2" customHeight="1">
      <c r="A278" s="35"/>
      <c r="B278" s="36"/>
      <c r="C278" s="254" t="s">
        <v>430</v>
      </c>
      <c r="D278" s="254" t="s">
        <v>311</v>
      </c>
      <c r="E278" s="255" t="s">
        <v>468</v>
      </c>
      <c r="F278" s="256" t="s">
        <v>469</v>
      </c>
      <c r="G278" s="257" t="s">
        <v>345</v>
      </c>
      <c r="H278" s="258">
        <v>2</v>
      </c>
      <c r="I278" s="259"/>
      <c r="J278" s="260">
        <f>ROUND(I278*H278,2)</f>
        <v>0</v>
      </c>
      <c r="K278" s="256" t="s">
        <v>212</v>
      </c>
      <c r="L278" s="261"/>
      <c r="M278" s="262" t="s">
        <v>1</v>
      </c>
      <c r="N278" s="263" t="s">
        <v>43</v>
      </c>
      <c r="O278" s="73"/>
      <c r="P278" s="202">
        <f>O278*H278</f>
        <v>0</v>
      </c>
      <c r="Q278" s="202">
        <v>7.9000000000000001E-2</v>
      </c>
      <c r="R278" s="202">
        <f>Q278*H278</f>
        <v>0.158</v>
      </c>
      <c r="S278" s="202">
        <v>0</v>
      </c>
      <c r="T278" s="20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4" t="s">
        <v>253</v>
      </c>
      <c r="AT278" s="204" t="s">
        <v>311</v>
      </c>
      <c r="AU278" s="204" t="s">
        <v>85</v>
      </c>
      <c r="AY278" s="18" t="s">
        <v>163</v>
      </c>
      <c r="BE278" s="205">
        <f>IF(N278="základní",J278,0)</f>
        <v>0</v>
      </c>
      <c r="BF278" s="205">
        <f>IF(N278="snížená",J278,0)</f>
        <v>0</v>
      </c>
      <c r="BG278" s="205">
        <f>IF(N278="zákl. přenesená",J278,0)</f>
        <v>0</v>
      </c>
      <c r="BH278" s="205">
        <f>IF(N278="sníž. přenesená",J278,0)</f>
        <v>0</v>
      </c>
      <c r="BI278" s="205">
        <f>IF(N278="nulová",J278,0)</f>
        <v>0</v>
      </c>
      <c r="BJ278" s="18" t="s">
        <v>111</v>
      </c>
      <c r="BK278" s="205">
        <f>ROUND(I278*H278,2)</f>
        <v>0</v>
      </c>
      <c r="BL278" s="18" t="s">
        <v>111</v>
      </c>
      <c r="BM278" s="204" t="s">
        <v>470</v>
      </c>
    </row>
    <row r="279" spans="1:65" s="13" customFormat="1" ht="22.5">
      <c r="B279" s="206"/>
      <c r="C279" s="207"/>
      <c r="D279" s="208" t="s">
        <v>169</v>
      </c>
      <c r="E279" s="209" t="s">
        <v>1</v>
      </c>
      <c r="F279" s="210" t="s">
        <v>347</v>
      </c>
      <c r="G279" s="207"/>
      <c r="H279" s="209" t="s">
        <v>1</v>
      </c>
      <c r="I279" s="211"/>
      <c r="J279" s="207"/>
      <c r="K279" s="207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169</v>
      </c>
      <c r="AU279" s="216" t="s">
        <v>85</v>
      </c>
      <c r="AV279" s="13" t="s">
        <v>83</v>
      </c>
      <c r="AW279" s="13" t="s">
        <v>32</v>
      </c>
      <c r="AX279" s="13" t="s">
        <v>76</v>
      </c>
      <c r="AY279" s="216" t="s">
        <v>163</v>
      </c>
    </row>
    <row r="280" spans="1:65" s="14" customFormat="1" ht="11.25">
      <c r="B280" s="217"/>
      <c r="C280" s="218"/>
      <c r="D280" s="208" t="s">
        <v>169</v>
      </c>
      <c r="E280" s="219" t="s">
        <v>1</v>
      </c>
      <c r="F280" s="220" t="s">
        <v>85</v>
      </c>
      <c r="G280" s="218"/>
      <c r="H280" s="221">
        <v>2</v>
      </c>
      <c r="I280" s="222"/>
      <c r="J280" s="218"/>
      <c r="K280" s="218"/>
      <c r="L280" s="223"/>
      <c r="M280" s="229"/>
      <c r="N280" s="230"/>
      <c r="O280" s="230"/>
      <c r="P280" s="230"/>
      <c r="Q280" s="230"/>
      <c r="R280" s="230"/>
      <c r="S280" s="230"/>
      <c r="T280" s="231"/>
      <c r="AT280" s="227" t="s">
        <v>169</v>
      </c>
      <c r="AU280" s="227" t="s">
        <v>85</v>
      </c>
      <c r="AV280" s="14" t="s">
        <v>85</v>
      </c>
      <c r="AW280" s="14" t="s">
        <v>32</v>
      </c>
      <c r="AX280" s="14" t="s">
        <v>83</v>
      </c>
      <c r="AY280" s="227" t="s">
        <v>163</v>
      </c>
    </row>
    <row r="281" spans="1:65" s="2" customFormat="1" ht="24.2" customHeight="1">
      <c r="A281" s="35"/>
      <c r="B281" s="36"/>
      <c r="C281" s="254" t="s">
        <v>183</v>
      </c>
      <c r="D281" s="254" t="s">
        <v>311</v>
      </c>
      <c r="E281" s="255" t="s">
        <v>472</v>
      </c>
      <c r="F281" s="256" t="s">
        <v>473</v>
      </c>
      <c r="G281" s="257" t="s">
        <v>345</v>
      </c>
      <c r="H281" s="258">
        <v>2.02</v>
      </c>
      <c r="I281" s="259"/>
      <c r="J281" s="260">
        <f>ROUND(I281*H281,2)</f>
        <v>0</v>
      </c>
      <c r="K281" s="256" t="s">
        <v>212</v>
      </c>
      <c r="L281" s="261"/>
      <c r="M281" s="262" t="s">
        <v>1</v>
      </c>
      <c r="N281" s="263" t="s">
        <v>43</v>
      </c>
      <c r="O281" s="73"/>
      <c r="P281" s="202">
        <f>O281*H281</f>
        <v>0</v>
      </c>
      <c r="Q281" s="202">
        <v>0.58499999999999996</v>
      </c>
      <c r="R281" s="202">
        <f>Q281*H281</f>
        <v>1.1817</v>
      </c>
      <c r="S281" s="202">
        <v>0</v>
      </c>
      <c r="T281" s="203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4" t="s">
        <v>253</v>
      </c>
      <c r="AT281" s="204" t="s">
        <v>311</v>
      </c>
      <c r="AU281" s="204" t="s">
        <v>85</v>
      </c>
      <c r="AY281" s="18" t="s">
        <v>163</v>
      </c>
      <c r="BE281" s="205">
        <f>IF(N281="základní",J281,0)</f>
        <v>0</v>
      </c>
      <c r="BF281" s="205">
        <f>IF(N281="snížená",J281,0)</f>
        <v>0</v>
      </c>
      <c r="BG281" s="205">
        <f>IF(N281="zákl. přenesená",J281,0)</f>
        <v>0</v>
      </c>
      <c r="BH281" s="205">
        <f>IF(N281="sníž. přenesená",J281,0)</f>
        <v>0</v>
      </c>
      <c r="BI281" s="205">
        <f>IF(N281="nulová",J281,0)</f>
        <v>0</v>
      </c>
      <c r="BJ281" s="18" t="s">
        <v>111</v>
      </c>
      <c r="BK281" s="205">
        <f>ROUND(I281*H281,2)</f>
        <v>0</v>
      </c>
      <c r="BL281" s="18" t="s">
        <v>111</v>
      </c>
      <c r="BM281" s="204" t="s">
        <v>474</v>
      </c>
    </row>
    <row r="282" spans="1:65" s="13" customFormat="1" ht="22.5">
      <c r="B282" s="206"/>
      <c r="C282" s="207"/>
      <c r="D282" s="208" t="s">
        <v>169</v>
      </c>
      <c r="E282" s="209" t="s">
        <v>1</v>
      </c>
      <c r="F282" s="210" t="s">
        <v>347</v>
      </c>
      <c r="G282" s="207"/>
      <c r="H282" s="209" t="s">
        <v>1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169</v>
      </c>
      <c r="AU282" s="216" t="s">
        <v>85</v>
      </c>
      <c r="AV282" s="13" t="s">
        <v>83</v>
      </c>
      <c r="AW282" s="13" t="s">
        <v>32</v>
      </c>
      <c r="AX282" s="13" t="s">
        <v>76</v>
      </c>
      <c r="AY282" s="216" t="s">
        <v>163</v>
      </c>
    </row>
    <row r="283" spans="1:65" s="14" customFormat="1" ht="11.25">
      <c r="B283" s="217"/>
      <c r="C283" s="218"/>
      <c r="D283" s="208" t="s">
        <v>169</v>
      </c>
      <c r="E283" s="219" t="s">
        <v>1</v>
      </c>
      <c r="F283" s="220" t="s">
        <v>353</v>
      </c>
      <c r="G283" s="218"/>
      <c r="H283" s="221">
        <v>2.02</v>
      </c>
      <c r="I283" s="222"/>
      <c r="J283" s="218"/>
      <c r="K283" s="218"/>
      <c r="L283" s="223"/>
      <c r="M283" s="229"/>
      <c r="N283" s="230"/>
      <c r="O283" s="230"/>
      <c r="P283" s="230"/>
      <c r="Q283" s="230"/>
      <c r="R283" s="230"/>
      <c r="S283" s="230"/>
      <c r="T283" s="231"/>
      <c r="AT283" s="227" t="s">
        <v>169</v>
      </c>
      <c r="AU283" s="227" t="s">
        <v>85</v>
      </c>
      <c r="AV283" s="14" t="s">
        <v>85</v>
      </c>
      <c r="AW283" s="14" t="s">
        <v>32</v>
      </c>
      <c r="AX283" s="14" t="s">
        <v>83</v>
      </c>
      <c r="AY283" s="227" t="s">
        <v>163</v>
      </c>
    </row>
    <row r="284" spans="1:65" s="2" customFormat="1" ht="24.2" customHeight="1">
      <c r="A284" s="35"/>
      <c r="B284" s="36"/>
      <c r="C284" s="254" t="s">
        <v>438</v>
      </c>
      <c r="D284" s="254" t="s">
        <v>311</v>
      </c>
      <c r="E284" s="255" t="s">
        <v>484</v>
      </c>
      <c r="F284" s="256" t="s">
        <v>485</v>
      </c>
      <c r="G284" s="257" t="s">
        <v>345</v>
      </c>
      <c r="H284" s="258">
        <v>1.01</v>
      </c>
      <c r="I284" s="259"/>
      <c r="J284" s="260">
        <f>ROUND(I284*H284,2)</f>
        <v>0</v>
      </c>
      <c r="K284" s="256" t="s">
        <v>212</v>
      </c>
      <c r="L284" s="261"/>
      <c r="M284" s="262" t="s">
        <v>1</v>
      </c>
      <c r="N284" s="263" t="s">
        <v>43</v>
      </c>
      <c r="O284" s="73"/>
      <c r="P284" s="202">
        <f>O284*H284</f>
        <v>0</v>
      </c>
      <c r="Q284" s="202">
        <v>0.50600000000000001</v>
      </c>
      <c r="R284" s="202">
        <f>Q284*H284</f>
        <v>0.51105999999999996</v>
      </c>
      <c r="S284" s="202">
        <v>0</v>
      </c>
      <c r="T284" s="20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4" t="s">
        <v>253</v>
      </c>
      <c r="AT284" s="204" t="s">
        <v>311</v>
      </c>
      <c r="AU284" s="204" t="s">
        <v>85</v>
      </c>
      <c r="AY284" s="18" t="s">
        <v>163</v>
      </c>
      <c r="BE284" s="205">
        <f>IF(N284="základní",J284,0)</f>
        <v>0</v>
      </c>
      <c r="BF284" s="205">
        <f>IF(N284="snížená",J284,0)</f>
        <v>0</v>
      </c>
      <c r="BG284" s="205">
        <f>IF(N284="zákl. přenesená",J284,0)</f>
        <v>0</v>
      </c>
      <c r="BH284" s="205">
        <f>IF(N284="sníž. přenesená",J284,0)</f>
        <v>0</v>
      </c>
      <c r="BI284" s="205">
        <f>IF(N284="nulová",J284,0)</f>
        <v>0</v>
      </c>
      <c r="BJ284" s="18" t="s">
        <v>111</v>
      </c>
      <c r="BK284" s="205">
        <f>ROUND(I284*H284,2)</f>
        <v>0</v>
      </c>
      <c r="BL284" s="18" t="s">
        <v>111</v>
      </c>
      <c r="BM284" s="204" t="s">
        <v>486</v>
      </c>
    </row>
    <row r="285" spans="1:65" s="13" customFormat="1" ht="22.5">
      <c r="B285" s="206"/>
      <c r="C285" s="207"/>
      <c r="D285" s="208" t="s">
        <v>169</v>
      </c>
      <c r="E285" s="209" t="s">
        <v>1</v>
      </c>
      <c r="F285" s="210" t="s">
        <v>347</v>
      </c>
      <c r="G285" s="207"/>
      <c r="H285" s="209" t="s">
        <v>1</v>
      </c>
      <c r="I285" s="211"/>
      <c r="J285" s="207"/>
      <c r="K285" s="207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169</v>
      </c>
      <c r="AU285" s="216" t="s">
        <v>85</v>
      </c>
      <c r="AV285" s="13" t="s">
        <v>83</v>
      </c>
      <c r="AW285" s="13" t="s">
        <v>32</v>
      </c>
      <c r="AX285" s="13" t="s">
        <v>76</v>
      </c>
      <c r="AY285" s="216" t="s">
        <v>163</v>
      </c>
    </row>
    <row r="286" spans="1:65" s="14" customFormat="1" ht="11.25">
      <c r="B286" s="217"/>
      <c r="C286" s="218"/>
      <c r="D286" s="208" t="s">
        <v>169</v>
      </c>
      <c r="E286" s="219" t="s">
        <v>1</v>
      </c>
      <c r="F286" s="220" t="s">
        <v>358</v>
      </c>
      <c r="G286" s="218"/>
      <c r="H286" s="221">
        <v>1.01</v>
      </c>
      <c r="I286" s="222"/>
      <c r="J286" s="218"/>
      <c r="K286" s="218"/>
      <c r="L286" s="223"/>
      <c r="M286" s="229"/>
      <c r="N286" s="230"/>
      <c r="O286" s="230"/>
      <c r="P286" s="230"/>
      <c r="Q286" s="230"/>
      <c r="R286" s="230"/>
      <c r="S286" s="230"/>
      <c r="T286" s="231"/>
      <c r="AT286" s="227" t="s">
        <v>169</v>
      </c>
      <c r="AU286" s="227" t="s">
        <v>85</v>
      </c>
      <c r="AV286" s="14" t="s">
        <v>85</v>
      </c>
      <c r="AW286" s="14" t="s">
        <v>32</v>
      </c>
      <c r="AX286" s="14" t="s">
        <v>83</v>
      </c>
      <c r="AY286" s="227" t="s">
        <v>163</v>
      </c>
    </row>
    <row r="287" spans="1:65" s="2" customFormat="1" ht="24.2" customHeight="1">
      <c r="A287" s="35"/>
      <c r="B287" s="36"/>
      <c r="C287" s="254" t="s">
        <v>442</v>
      </c>
      <c r="D287" s="254" t="s">
        <v>311</v>
      </c>
      <c r="E287" s="255" t="s">
        <v>488</v>
      </c>
      <c r="F287" s="256" t="s">
        <v>489</v>
      </c>
      <c r="G287" s="257" t="s">
        <v>345</v>
      </c>
      <c r="H287" s="258">
        <v>2</v>
      </c>
      <c r="I287" s="259"/>
      <c r="J287" s="260">
        <f>ROUND(I287*H287,2)</f>
        <v>0</v>
      </c>
      <c r="K287" s="256" t="s">
        <v>212</v>
      </c>
      <c r="L287" s="261"/>
      <c r="M287" s="262" t="s">
        <v>1</v>
      </c>
      <c r="N287" s="263" t="s">
        <v>43</v>
      </c>
      <c r="O287" s="73"/>
      <c r="P287" s="202">
        <f>O287*H287</f>
        <v>0</v>
      </c>
      <c r="Q287" s="202">
        <v>2E-3</v>
      </c>
      <c r="R287" s="202">
        <f>Q287*H287</f>
        <v>4.0000000000000001E-3</v>
      </c>
      <c r="S287" s="202">
        <v>0</v>
      </c>
      <c r="T287" s="20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4" t="s">
        <v>253</v>
      </c>
      <c r="AT287" s="204" t="s">
        <v>311</v>
      </c>
      <c r="AU287" s="204" t="s">
        <v>85</v>
      </c>
      <c r="AY287" s="18" t="s">
        <v>163</v>
      </c>
      <c r="BE287" s="205">
        <f>IF(N287="základní",J287,0)</f>
        <v>0</v>
      </c>
      <c r="BF287" s="205">
        <f>IF(N287="snížená",J287,0)</f>
        <v>0</v>
      </c>
      <c r="BG287" s="205">
        <f>IF(N287="zákl. přenesená",J287,0)</f>
        <v>0</v>
      </c>
      <c r="BH287" s="205">
        <f>IF(N287="sníž. přenesená",J287,0)</f>
        <v>0</v>
      </c>
      <c r="BI287" s="205">
        <f>IF(N287="nulová",J287,0)</f>
        <v>0</v>
      </c>
      <c r="BJ287" s="18" t="s">
        <v>111</v>
      </c>
      <c r="BK287" s="205">
        <f>ROUND(I287*H287,2)</f>
        <v>0</v>
      </c>
      <c r="BL287" s="18" t="s">
        <v>111</v>
      </c>
      <c r="BM287" s="204" t="s">
        <v>490</v>
      </c>
    </row>
    <row r="288" spans="1:65" s="13" customFormat="1" ht="22.5">
      <c r="B288" s="206"/>
      <c r="C288" s="207"/>
      <c r="D288" s="208" t="s">
        <v>169</v>
      </c>
      <c r="E288" s="209" t="s">
        <v>1</v>
      </c>
      <c r="F288" s="210" t="s">
        <v>347</v>
      </c>
      <c r="G288" s="207"/>
      <c r="H288" s="209" t="s">
        <v>1</v>
      </c>
      <c r="I288" s="211"/>
      <c r="J288" s="207"/>
      <c r="K288" s="207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169</v>
      </c>
      <c r="AU288" s="216" t="s">
        <v>85</v>
      </c>
      <c r="AV288" s="13" t="s">
        <v>83</v>
      </c>
      <c r="AW288" s="13" t="s">
        <v>32</v>
      </c>
      <c r="AX288" s="13" t="s">
        <v>76</v>
      </c>
      <c r="AY288" s="216" t="s">
        <v>163</v>
      </c>
    </row>
    <row r="289" spans="1:65" s="14" customFormat="1" ht="11.25">
      <c r="B289" s="217"/>
      <c r="C289" s="218"/>
      <c r="D289" s="208" t="s">
        <v>169</v>
      </c>
      <c r="E289" s="219" t="s">
        <v>1</v>
      </c>
      <c r="F289" s="220" t="s">
        <v>85</v>
      </c>
      <c r="G289" s="218"/>
      <c r="H289" s="221">
        <v>2</v>
      </c>
      <c r="I289" s="222"/>
      <c r="J289" s="218"/>
      <c r="K289" s="218"/>
      <c r="L289" s="223"/>
      <c r="M289" s="229"/>
      <c r="N289" s="230"/>
      <c r="O289" s="230"/>
      <c r="P289" s="230"/>
      <c r="Q289" s="230"/>
      <c r="R289" s="230"/>
      <c r="S289" s="230"/>
      <c r="T289" s="231"/>
      <c r="AT289" s="227" t="s">
        <v>169</v>
      </c>
      <c r="AU289" s="227" t="s">
        <v>85</v>
      </c>
      <c r="AV289" s="14" t="s">
        <v>85</v>
      </c>
      <c r="AW289" s="14" t="s">
        <v>32</v>
      </c>
      <c r="AX289" s="14" t="s">
        <v>83</v>
      </c>
      <c r="AY289" s="227" t="s">
        <v>163</v>
      </c>
    </row>
    <row r="290" spans="1:65" s="2" customFormat="1" ht="24.2" customHeight="1">
      <c r="A290" s="35"/>
      <c r="B290" s="36"/>
      <c r="C290" s="193" t="s">
        <v>446</v>
      </c>
      <c r="D290" s="193" t="s">
        <v>165</v>
      </c>
      <c r="E290" s="194" t="s">
        <v>492</v>
      </c>
      <c r="F290" s="195" t="s">
        <v>493</v>
      </c>
      <c r="G290" s="196" t="s">
        <v>494</v>
      </c>
      <c r="H290" s="197">
        <v>2</v>
      </c>
      <c r="I290" s="198"/>
      <c r="J290" s="199">
        <f>ROUND(I290*H290,2)</f>
        <v>0</v>
      </c>
      <c r="K290" s="195" t="s">
        <v>212</v>
      </c>
      <c r="L290" s="40"/>
      <c r="M290" s="200" t="s">
        <v>1</v>
      </c>
      <c r="N290" s="201" t="s">
        <v>43</v>
      </c>
      <c r="O290" s="73"/>
      <c r="P290" s="202">
        <f>O290*H290</f>
        <v>0</v>
      </c>
      <c r="Q290" s="202">
        <v>3.1E-4</v>
      </c>
      <c r="R290" s="202">
        <f>Q290*H290</f>
        <v>6.2E-4</v>
      </c>
      <c r="S290" s="202">
        <v>0</v>
      </c>
      <c r="T290" s="20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4" t="s">
        <v>111</v>
      </c>
      <c r="AT290" s="204" t="s">
        <v>165</v>
      </c>
      <c r="AU290" s="204" t="s">
        <v>85</v>
      </c>
      <c r="AY290" s="18" t="s">
        <v>163</v>
      </c>
      <c r="BE290" s="205">
        <f>IF(N290="základní",J290,0)</f>
        <v>0</v>
      </c>
      <c r="BF290" s="205">
        <f>IF(N290="snížená",J290,0)</f>
        <v>0</v>
      </c>
      <c r="BG290" s="205">
        <f>IF(N290="zákl. přenesená",J290,0)</f>
        <v>0</v>
      </c>
      <c r="BH290" s="205">
        <f>IF(N290="sníž. přenesená",J290,0)</f>
        <v>0</v>
      </c>
      <c r="BI290" s="205">
        <f>IF(N290="nulová",J290,0)</f>
        <v>0</v>
      </c>
      <c r="BJ290" s="18" t="s">
        <v>111</v>
      </c>
      <c r="BK290" s="205">
        <f>ROUND(I290*H290,2)</f>
        <v>0</v>
      </c>
      <c r="BL290" s="18" t="s">
        <v>111</v>
      </c>
      <c r="BM290" s="204" t="s">
        <v>495</v>
      </c>
    </row>
    <row r="291" spans="1:65" s="13" customFormat="1" ht="11.25">
      <c r="B291" s="206"/>
      <c r="C291" s="207"/>
      <c r="D291" s="208" t="s">
        <v>169</v>
      </c>
      <c r="E291" s="209" t="s">
        <v>1</v>
      </c>
      <c r="F291" s="210" t="s">
        <v>220</v>
      </c>
      <c r="G291" s="207"/>
      <c r="H291" s="209" t="s">
        <v>1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169</v>
      </c>
      <c r="AU291" s="216" t="s">
        <v>85</v>
      </c>
      <c r="AV291" s="13" t="s">
        <v>83</v>
      </c>
      <c r="AW291" s="13" t="s">
        <v>32</v>
      </c>
      <c r="AX291" s="13" t="s">
        <v>76</v>
      </c>
      <c r="AY291" s="216" t="s">
        <v>163</v>
      </c>
    </row>
    <row r="292" spans="1:65" s="14" customFormat="1" ht="11.25">
      <c r="B292" s="217"/>
      <c r="C292" s="218"/>
      <c r="D292" s="208" t="s">
        <v>169</v>
      </c>
      <c r="E292" s="219" t="s">
        <v>1</v>
      </c>
      <c r="F292" s="220" t="s">
        <v>85</v>
      </c>
      <c r="G292" s="218"/>
      <c r="H292" s="221">
        <v>2</v>
      </c>
      <c r="I292" s="222"/>
      <c r="J292" s="218"/>
      <c r="K292" s="218"/>
      <c r="L292" s="223"/>
      <c r="M292" s="229"/>
      <c r="N292" s="230"/>
      <c r="O292" s="230"/>
      <c r="P292" s="230"/>
      <c r="Q292" s="230"/>
      <c r="R292" s="230"/>
      <c r="S292" s="230"/>
      <c r="T292" s="231"/>
      <c r="AT292" s="227" t="s">
        <v>169</v>
      </c>
      <c r="AU292" s="227" t="s">
        <v>85</v>
      </c>
      <c r="AV292" s="14" t="s">
        <v>85</v>
      </c>
      <c r="AW292" s="14" t="s">
        <v>32</v>
      </c>
      <c r="AX292" s="14" t="s">
        <v>83</v>
      </c>
      <c r="AY292" s="227" t="s">
        <v>163</v>
      </c>
    </row>
    <row r="293" spans="1:65" s="2" customFormat="1" ht="24.2" customHeight="1">
      <c r="A293" s="35"/>
      <c r="B293" s="36"/>
      <c r="C293" s="193" t="s">
        <v>451</v>
      </c>
      <c r="D293" s="193" t="s">
        <v>165</v>
      </c>
      <c r="E293" s="194" t="s">
        <v>501</v>
      </c>
      <c r="F293" s="195" t="s">
        <v>502</v>
      </c>
      <c r="G293" s="196" t="s">
        <v>345</v>
      </c>
      <c r="H293" s="197">
        <v>1</v>
      </c>
      <c r="I293" s="198"/>
      <c r="J293" s="199">
        <f>ROUND(I293*H293,2)</f>
        <v>0</v>
      </c>
      <c r="K293" s="195" t="s">
        <v>212</v>
      </c>
      <c r="L293" s="40"/>
      <c r="M293" s="200" t="s">
        <v>1</v>
      </c>
      <c r="N293" s="201" t="s">
        <v>43</v>
      </c>
      <c r="O293" s="73"/>
      <c r="P293" s="202">
        <f>O293*H293</f>
        <v>0</v>
      </c>
      <c r="Q293" s="202">
        <v>0.42080000000000001</v>
      </c>
      <c r="R293" s="202">
        <f>Q293*H293</f>
        <v>0.42080000000000001</v>
      </c>
      <c r="S293" s="202">
        <v>0</v>
      </c>
      <c r="T293" s="20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4" t="s">
        <v>111</v>
      </c>
      <c r="AT293" s="204" t="s">
        <v>165</v>
      </c>
      <c r="AU293" s="204" t="s">
        <v>85</v>
      </c>
      <c r="AY293" s="18" t="s">
        <v>163</v>
      </c>
      <c r="BE293" s="205">
        <f>IF(N293="základní",J293,0)</f>
        <v>0</v>
      </c>
      <c r="BF293" s="205">
        <f>IF(N293="snížená",J293,0)</f>
        <v>0</v>
      </c>
      <c r="BG293" s="205">
        <f>IF(N293="zákl. přenesená",J293,0)</f>
        <v>0</v>
      </c>
      <c r="BH293" s="205">
        <f>IF(N293="sníž. přenesená",J293,0)</f>
        <v>0</v>
      </c>
      <c r="BI293" s="205">
        <f>IF(N293="nulová",J293,0)</f>
        <v>0</v>
      </c>
      <c r="BJ293" s="18" t="s">
        <v>111</v>
      </c>
      <c r="BK293" s="205">
        <f>ROUND(I293*H293,2)</f>
        <v>0</v>
      </c>
      <c r="BL293" s="18" t="s">
        <v>111</v>
      </c>
      <c r="BM293" s="204" t="s">
        <v>503</v>
      </c>
    </row>
    <row r="294" spans="1:65" s="13" customFormat="1" ht="11.25">
      <c r="B294" s="206"/>
      <c r="C294" s="207"/>
      <c r="D294" s="208" t="s">
        <v>169</v>
      </c>
      <c r="E294" s="209" t="s">
        <v>1</v>
      </c>
      <c r="F294" s="210" t="s">
        <v>220</v>
      </c>
      <c r="G294" s="207"/>
      <c r="H294" s="209" t="s">
        <v>1</v>
      </c>
      <c r="I294" s="211"/>
      <c r="J294" s="207"/>
      <c r="K294" s="207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169</v>
      </c>
      <c r="AU294" s="216" t="s">
        <v>85</v>
      </c>
      <c r="AV294" s="13" t="s">
        <v>83</v>
      </c>
      <c r="AW294" s="13" t="s">
        <v>32</v>
      </c>
      <c r="AX294" s="13" t="s">
        <v>76</v>
      </c>
      <c r="AY294" s="216" t="s">
        <v>163</v>
      </c>
    </row>
    <row r="295" spans="1:65" s="14" customFormat="1" ht="11.25">
      <c r="B295" s="217"/>
      <c r="C295" s="218"/>
      <c r="D295" s="208" t="s">
        <v>169</v>
      </c>
      <c r="E295" s="219" t="s">
        <v>1</v>
      </c>
      <c r="F295" s="220" t="s">
        <v>83</v>
      </c>
      <c r="G295" s="218"/>
      <c r="H295" s="221">
        <v>1</v>
      </c>
      <c r="I295" s="222"/>
      <c r="J295" s="218"/>
      <c r="K295" s="218"/>
      <c r="L295" s="223"/>
      <c r="M295" s="229"/>
      <c r="N295" s="230"/>
      <c r="O295" s="230"/>
      <c r="P295" s="230"/>
      <c r="Q295" s="230"/>
      <c r="R295" s="230"/>
      <c r="S295" s="230"/>
      <c r="T295" s="231"/>
      <c r="AT295" s="227" t="s">
        <v>169</v>
      </c>
      <c r="AU295" s="227" t="s">
        <v>85</v>
      </c>
      <c r="AV295" s="14" t="s">
        <v>85</v>
      </c>
      <c r="AW295" s="14" t="s">
        <v>32</v>
      </c>
      <c r="AX295" s="14" t="s">
        <v>83</v>
      </c>
      <c r="AY295" s="227" t="s">
        <v>163</v>
      </c>
    </row>
    <row r="296" spans="1:65" s="12" customFormat="1" ht="22.9" customHeight="1">
      <c r="B296" s="177"/>
      <c r="C296" s="178"/>
      <c r="D296" s="179" t="s">
        <v>75</v>
      </c>
      <c r="E296" s="191" t="s">
        <v>522</v>
      </c>
      <c r="F296" s="191" t="s">
        <v>523</v>
      </c>
      <c r="G296" s="178"/>
      <c r="H296" s="178"/>
      <c r="I296" s="181"/>
      <c r="J296" s="192">
        <f>BK296</f>
        <v>0</v>
      </c>
      <c r="K296" s="178"/>
      <c r="L296" s="183"/>
      <c r="M296" s="184"/>
      <c r="N296" s="185"/>
      <c r="O296" s="185"/>
      <c r="P296" s="186">
        <f>SUM(P297:P298)</f>
        <v>0</v>
      </c>
      <c r="Q296" s="185"/>
      <c r="R296" s="186">
        <f>SUM(R297:R298)</f>
        <v>0</v>
      </c>
      <c r="S296" s="185"/>
      <c r="T296" s="187">
        <f>SUM(T297:T298)</f>
        <v>0</v>
      </c>
      <c r="AR296" s="188" t="s">
        <v>83</v>
      </c>
      <c r="AT296" s="189" t="s">
        <v>75</v>
      </c>
      <c r="AU296" s="189" t="s">
        <v>83</v>
      </c>
      <c r="AY296" s="188" t="s">
        <v>163</v>
      </c>
      <c r="BK296" s="190">
        <f>SUM(BK297:BK298)</f>
        <v>0</v>
      </c>
    </row>
    <row r="297" spans="1:65" s="2" customFormat="1" ht="24.2" customHeight="1">
      <c r="A297" s="35"/>
      <c r="B297" s="36"/>
      <c r="C297" s="193" t="s">
        <v>455</v>
      </c>
      <c r="D297" s="193" t="s">
        <v>165</v>
      </c>
      <c r="E297" s="194" t="s">
        <v>525</v>
      </c>
      <c r="F297" s="195" t="s">
        <v>526</v>
      </c>
      <c r="G297" s="196" t="s">
        <v>296</v>
      </c>
      <c r="H297" s="197">
        <v>10.228999999999999</v>
      </c>
      <c r="I297" s="198"/>
      <c r="J297" s="199">
        <f>ROUND(I297*H297,2)</f>
        <v>0</v>
      </c>
      <c r="K297" s="195" t="s">
        <v>212</v>
      </c>
      <c r="L297" s="40"/>
      <c r="M297" s="200" t="s">
        <v>1</v>
      </c>
      <c r="N297" s="201" t="s">
        <v>43</v>
      </c>
      <c r="O297" s="73"/>
      <c r="P297" s="202">
        <f>O297*H297</f>
        <v>0</v>
      </c>
      <c r="Q297" s="202">
        <v>0</v>
      </c>
      <c r="R297" s="202">
        <f>Q297*H297</f>
        <v>0</v>
      </c>
      <c r="S297" s="202">
        <v>0</v>
      </c>
      <c r="T297" s="20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4" t="s">
        <v>111</v>
      </c>
      <c r="AT297" s="204" t="s">
        <v>165</v>
      </c>
      <c r="AU297" s="204" t="s">
        <v>85</v>
      </c>
      <c r="AY297" s="18" t="s">
        <v>163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8" t="s">
        <v>111</v>
      </c>
      <c r="BK297" s="205">
        <f>ROUND(I297*H297,2)</f>
        <v>0</v>
      </c>
      <c r="BL297" s="18" t="s">
        <v>111</v>
      </c>
      <c r="BM297" s="204" t="s">
        <v>527</v>
      </c>
    </row>
    <row r="298" spans="1:65" s="14" customFormat="1" ht="11.25">
      <c r="B298" s="217"/>
      <c r="C298" s="218"/>
      <c r="D298" s="208" t="s">
        <v>169</v>
      </c>
      <c r="E298" s="219" t="s">
        <v>1</v>
      </c>
      <c r="F298" s="220" t="s">
        <v>1086</v>
      </c>
      <c r="G298" s="218"/>
      <c r="H298" s="221">
        <v>10.228999999999999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169</v>
      </c>
      <c r="AU298" s="227" t="s">
        <v>85</v>
      </c>
      <c r="AV298" s="14" t="s">
        <v>85</v>
      </c>
      <c r="AW298" s="14" t="s">
        <v>32</v>
      </c>
      <c r="AX298" s="14" t="s">
        <v>83</v>
      </c>
      <c r="AY298" s="227" t="s">
        <v>163</v>
      </c>
    </row>
    <row r="299" spans="1:65" s="2" customFormat="1" ht="6.95" customHeight="1">
      <c r="A299" s="35"/>
      <c r="B299" s="56"/>
      <c r="C299" s="57"/>
      <c r="D299" s="57"/>
      <c r="E299" s="57"/>
      <c r="F299" s="57"/>
      <c r="G299" s="57"/>
      <c r="H299" s="57"/>
      <c r="I299" s="57"/>
      <c r="J299" s="57"/>
      <c r="K299" s="57"/>
      <c r="L299" s="40"/>
      <c r="M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</row>
  </sheetData>
  <sheetProtection password="CC35" sheet="1" objects="1" scenarios="1" formatColumns="0" formatRows="0" autoFilter="0"/>
  <autoFilter ref="C125:K29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115</v>
      </c>
      <c r="AZ2" s="228" t="s">
        <v>171</v>
      </c>
      <c r="BA2" s="228" t="s">
        <v>1</v>
      </c>
      <c r="BB2" s="228" t="s">
        <v>1</v>
      </c>
      <c r="BC2" s="228" t="s">
        <v>1087</v>
      </c>
      <c r="BD2" s="228" t="s">
        <v>85</v>
      </c>
    </row>
    <row r="3" spans="1:5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  <c r="AZ3" s="228" t="s">
        <v>173</v>
      </c>
      <c r="BA3" s="228" t="s">
        <v>174</v>
      </c>
      <c r="BB3" s="228" t="s">
        <v>1</v>
      </c>
      <c r="BC3" s="228" t="s">
        <v>1088</v>
      </c>
      <c r="BD3" s="228" t="s">
        <v>85</v>
      </c>
    </row>
    <row r="4" spans="1:5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  <c r="AZ4" s="228" t="s">
        <v>178</v>
      </c>
      <c r="BA4" s="228" t="s">
        <v>1</v>
      </c>
      <c r="BB4" s="228" t="s">
        <v>1</v>
      </c>
      <c r="BC4" s="228" t="s">
        <v>1089</v>
      </c>
      <c r="BD4" s="228" t="s">
        <v>85</v>
      </c>
    </row>
    <row r="5" spans="1:56" s="1" customFormat="1" ht="6.95" customHeight="1">
      <c r="B5" s="21"/>
      <c r="L5" s="21"/>
      <c r="AZ5" s="228" t="s">
        <v>180</v>
      </c>
      <c r="BA5" s="228" t="s">
        <v>1</v>
      </c>
      <c r="BB5" s="228" t="s">
        <v>1</v>
      </c>
      <c r="BC5" s="228" t="s">
        <v>894</v>
      </c>
      <c r="BD5" s="228" t="s">
        <v>85</v>
      </c>
    </row>
    <row r="6" spans="1:56" s="1" customFormat="1" ht="12" customHeight="1">
      <c r="B6" s="21"/>
      <c r="D6" s="121" t="s">
        <v>16</v>
      </c>
      <c r="L6" s="21"/>
      <c r="AZ6" s="228" t="s">
        <v>184</v>
      </c>
      <c r="BA6" s="228" t="s">
        <v>1</v>
      </c>
      <c r="BB6" s="228" t="s">
        <v>1</v>
      </c>
      <c r="BC6" s="228" t="s">
        <v>1090</v>
      </c>
      <c r="BD6" s="228" t="s">
        <v>85</v>
      </c>
    </row>
    <row r="7" spans="1:5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  <c r="AZ7" s="228" t="s">
        <v>187</v>
      </c>
      <c r="BA7" s="228" t="s">
        <v>1</v>
      </c>
      <c r="BB7" s="228" t="s">
        <v>1</v>
      </c>
      <c r="BC7" s="228" t="s">
        <v>1091</v>
      </c>
      <c r="BD7" s="228" t="s">
        <v>85</v>
      </c>
    </row>
    <row r="8" spans="1:56" ht="12.75">
      <c r="B8" s="21"/>
      <c r="D8" s="121" t="s">
        <v>136</v>
      </c>
      <c r="L8" s="21"/>
      <c r="AZ8" s="228" t="s">
        <v>189</v>
      </c>
      <c r="BA8" s="228" t="s">
        <v>1</v>
      </c>
      <c r="BB8" s="228" t="s">
        <v>1</v>
      </c>
      <c r="BC8" s="228" t="s">
        <v>1092</v>
      </c>
      <c r="BD8" s="228" t="s">
        <v>85</v>
      </c>
    </row>
    <row r="9" spans="1:56" s="1" customFormat="1" ht="16.5" customHeight="1">
      <c r="B9" s="21"/>
      <c r="E9" s="329" t="s">
        <v>186</v>
      </c>
      <c r="F9" s="309"/>
      <c r="G9" s="309"/>
      <c r="H9" s="309"/>
      <c r="L9" s="21"/>
      <c r="AZ9" s="228" t="s">
        <v>192</v>
      </c>
      <c r="BA9" s="228" t="s">
        <v>1</v>
      </c>
      <c r="BB9" s="228" t="s">
        <v>1</v>
      </c>
      <c r="BC9" s="228" t="s">
        <v>1093</v>
      </c>
      <c r="BD9" s="228" t="s">
        <v>85</v>
      </c>
    </row>
    <row r="10" spans="1:56" s="1" customFormat="1" ht="12" customHeight="1">
      <c r="B10" s="21"/>
      <c r="D10" s="121" t="s">
        <v>138</v>
      </c>
      <c r="L10" s="21"/>
      <c r="AZ10" s="228" t="s">
        <v>195</v>
      </c>
      <c r="BA10" s="228" t="s">
        <v>196</v>
      </c>
      <c r="BB10" s="228" t="s">
        <v>1</v>
      </c>
      <c r="BC10" s="228" t="s">
        <v>1094</v>
      </c>
      <c r="BD10" s="228" t="s">
        <v>85</v>
      </c>
    </row>
    <row r="11" spans="1:56" s="2" customFormat="1" ht="16.5" customHeight="1">
      <c r="A11" s="35"/>
      <c r="B11" s="40"/>
      <c r="C11" s="35"/>
      <c r="D11" s="35"/>
      <c r="E11" s="339" t="s">
        <v>1095</v>
      </c>
      <c r="F11" s="331"/>
      <c r="G11" s="331"/>
      <c r="H11" s="331"/>
      <c r="I11" s="35"/>
      <c r="J11" s="35"/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228" t="s">
        <v>199</v>
      </c>
      <c r="BA11" s="228" t="s">
        <v>1</v>
      </c>
      <c r="BB11" s="228" t="s">
        <v>1</v>
      </c>
      <c r="BC11" s="228" t="s">
        <v>1093</v>
      </c>
      <c r="BD11" s="228" t="s">
        <v>85</v>
      </c>
    </row>
    <row r="12" spans="1:56" s="2" customFormat="1" ht="12" customHeight="1">
      <c r="A12" s="35"/>
      <c r="B12" s="40"/>
      <c r="C12" s="35"/>
      <c r="D12" s="121" t="s">
        <v>194</v>
      </c>
      <c r="E12" s="35"/>
      <c r="F12" s="35"/>
      <c r="G12" s="35"/>
      <c r="H12" s="35"/>
      <c r="I12" s="35"/>
      <c r="J12" s="35"/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6.5" customHeight="1">
      <c r="A13" s="35"/>
      <c r="B13" s="40"/>
      <c r="C13" s="35"/>
      <c r="D13" s="35"/>
      <c r="E13" s="332" t="s">
        <v>1096</v>
      </c>
      <c r="F13" s="331"/>
      <c r="G13" s="331"/>
      <c r="H13" s="331"/>
      <c r="I13" s="35"/>
      <c r="J13" s="35"/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2" customHeight="1">
      <c r="A15" s="35"/>
      <c r="B15" s="40"/>
      <c r="C15" s="35"/>
      <c r="D15" s="121" t="s">
        <v>18</v>
      </c>
      <c r="E15" s="35"/>
      <c r="F15" s="112" t="s">
        <v>90</v>
      </c>
      <c r="G15" s="35"/>
      <c r="H15" s="35"/>
      <c r="I15" s="121" t="s">
        <v>19</v>
      </c>
      <c r="J15" s="112" t="s">
        <v>140</v>
      </c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2" customHeight="1">
      <c r="A16" s="35"/>
      <c r="B16" s="40"/>
      <c r="C16" s="35"/>
      <c r="D16" s="121" t="s">
        <v>20</v>
      </c>
      <c r="E16" s="35"/>
      <c r="F16" s="112" t="s">
        <v>21</v>
      </c>
      <c r="G16" s="35"/>
      <c r="H16" s="35"/>
      <c r="I16" s="121" t="s">
        <v>22</v>
      </c>
      <c r="J16" s="122" t="str">
        <f>'Rekapitulace stavby'!AN8</f>
        <v>20. 2. 2023</v>
      </c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1" t="s">
        <v>24</v>
      </c>
      <c r="E18" s="35"/>
      <c r="F18" s="35"/>
      <c r="G18" s="35"/>
      <c r="H18" s="35"/>
      <c r="I18" s="121" t="s">
        <v>25</v>
      </c>
      <c r="J18" s="112" t="str">
        <f>IF('Rekapitulace stavby'!AN10="","",'Rekapitulace stavby'!AN10)</f>
        <v/>
      </c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2" t="str">
        <f>IF('Rekapitulace stavby'!E11="","",'Rekapitulace stavby'!E11)</f>
        <v xml:space="preserve"> </v>
      </c>
      <c r="F19" s="35"/>
      <c r="G19" s="35"/>
      <c r="H19" s="35"/>
      <c r="I19" s="121" t="s">
        <v>27</v>
      </c>
      <c r="J19" s="112" t="str">
        <f>IF('Rekapitulace stavby'!AN11="","",'Rekapitulace stavby'!AN11)</f>
        <v/>
      </c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1" t="s">
        <v>28</v>
      </c>
      <c r="E21" s="35"/>
      <c r="F21" s="35"/>
      <c r="G21" s="35"/>
      <c r="H21" s="35"/>
      <c r="I21" s="121" t="s">
        <v>25</v>
      </c>
      <c r="J21" s="31" t="str">
        <f>'Rekapitulace stavby'!AN13</f>
        <v>Vyplň údaj</v>
      </c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33" t="str">
        <f>'Rekapitulace stavby'!E14</f>
        <v>Vyplň údaj</v>
      </c>
      <c r="F22" s="334"/>
      <c r="G22" s="334"/>
      <c r="H22" s="334"/>
      <c r="I22" s="121" t="s">
        <v>27</v>
      </c>
      <c r="J22" s="31" t="str">
        <f>'Rekapitulace stavby'!AN14</f>
        <v>Vyplň údaj</v>
      </c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1" t="s">
        <v>30</v>
      </c>
      <c r="E24" s="35"/>
      <c r="F24" s="35"/>
      <c r="G24" s="35"/>
      <c r="H24" s="35"/>
      <c r="I24" s="121" t="s">
        <v>25</v>
      </c>
      <c r="J24" s="112" t="s">
        <v>1</v>
      </c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2" t="s">
        <v>31</v>
      </c>
      <c r="F25" s="35"/>
      <c r="G25" s="35"/>
      <c r="H25" s="35"/>
      <c r="I25" s="121" t="s">
        <v>27</v>
      </c>
      <c r="J25" s="112" t="s">
        <v>1</v>
      </c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1" t="s">
        <v>33</v>
      </c>
      <c r="E27" s="35"/>
      <c r="F27" s="35"/>
      <c r="G27" s="35"/>
      <c r="H27" s="35"/>
      <c r="I27" s="121" t="s">
        <v>25</v>
      </c>
      <c r="J27" s="112" t="s">
        <v>1</v>
      </c>
      <c r="K27" s="35"/>
      <c r="L27" s="5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2" t="s">
        <v>34</v>
      </c>
      <c r="F28" s="35"/>
      <c r="G28" s="35"/>
      <c r="H28" s="35"/>
      <c r="I28" s="121" t="s">
        <v>27</v>
      </c>
      <c r="J28" s="112" t="s">
        <v>1</v>
      </c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1" t="s">
        <v>35</v>
      </c>
      <c r="E30" s="35"/>
      <c r="F30" s="35"/>
      <c r="G30" s="35"/>
      <c r="H30" s="35"/>
      <c r="I30" s="35"/>
      <c r="J30" s="35"/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3"/>
      <c r="B31" s="124"/>
      <c r="C31" s="123"/>
      <c r="D31" s="123"/>
      <c r="E31" s="335" t="s">
        <v>1</v>
      </c>
      <c r="F31" s="335"/>
      <c r="G31" s="335"/>
      <c r="H31" s="335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6"/>
      <c r="E33" s="126"/>
      <c r="F33" s="126"/>
      <c r="G33" s="126"/>
      <c r="H33" s="126"/>
      <c r="I33" s="126"/>
      <c r="J33" s="126"/>
      <c r="K33" s="126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7" t="s">
        <v>36</v>
      </c>
      <c r="E34" s="35"/>
      <c r="F34" s="35"/>
      <c r="G34" s="35"/>
      <c r="H34" s="35"/>
      <c r="I34" s="35"/>
      <c r="J34" s="128">
        <f>ROUND(J130, 2)</f>
        <v>0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6"/>
      <c r="E35" s="126"/>
      <c r="F35" s="126"/>
      <c r="G35" s="126"/>
      <c r="H35" s="126"/>
      <c r="I35" s="126"/>
      <c r="J35" s="126"/>
      <c r="K35" s="126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9" t="s">
        <v>38</v>
      </c>
      <c r="G36" s="35"/>
      <c r="H36" s="35"/>
      <c r="I36" s="129" t="s">
        <v>37</v>
      </c>
      <c r="J36" s="129" t="s">
        <v>39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130" t="s">
        <v>40</v>
      </c>
      <c r="E37" s="121" t="s">
        <v>41</v>
      </c>
      <c r="F37" s="131">
        <f>ROUND((SUM(BE130:BE288)),  2)</f>
        <v>0</v>
      </c>
      <c r="G37" s="35"/>
      <c r="H37" s="35"/>
      <c r="I37" s="132">
        <v>0.21</v>
      </c>
      <c r="J37" s="131">
        <f>ROUND(((SUM(BE130:BE288))*I37),  2)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1" t="s">
        <v>42</v>
      </c>
      <c r="F38" s="131">
        <f>ROUND((SUM(BF130:BF288)),  2)</f>
        <v>0</v>
      </c>
      <c r="G38" s="35"/>
      <c r="H38" s="35"/>
      <c r="I38" s="132">
        <v>0.15</v>
      </c>
      <c r="J38" s="131">
        <f>ROUND(((SUM(BF130:BF288))*I38),  2)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customHeight="1">
      <c r="A39" s="35"/>
      <c r="B39" s="40"/>
      <c r="C39" s="35"/>
      <c r="D39" s="121" t="s">
        <v>40</v>
      </c>
      <c r="E39" s="121" t="s">
        <v>43</v>
      </c>
      <c r="F39" s="131">
        <f>ROUND((SUM(BG130:BG288)),  2)</f>
        <v>0</v>
      </c>
      <c r="G39" s="35"/>
      <c r="H39" s="35"/>
      <c r="I39" s="132">
        <v>0.21</v>
      </c>
      <c r="J39" s="131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121" t="s">
        <v>44</v>
      </c>
      <c r="F40" s="131">
        <f>ROUND((SUM(BH130:BH288)),  2)</f>
        <v>0</v>
      </c>
      <c r="G40" s="35"/>
      <c r="H40" s="35"/>
      <c r="I40" s="132">
        <v>0.15</v>
      </c>
      <c r="J40" s="131">
        <f>0</f>
        <v>0</v>
      </c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1" t="s">
        <v>45</v>
      </c>
      <c r="F41" s="131">
        <f>ROUND((SUM(BI130:BI288)),  2)</f>
        <v>0</v>
      </c>
      <c r="G41" s="35"/>
      <c r="H41" s="35"/>
      <c r="I41" s="132">
        <v>0</v>
      </c>
      <c r="J41" s="131">
        <f>0</f>
        <v>0</v>
      </c>
      <c r="K41" s="35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3"/>
      <c r="D43" s="134" t="s">
        <v>46</v>
      </c>
      <c r="E43" s="135"/>
      <c r="F43" s="135"/>
      <c r="G43" s="136" t="s">
        <v>47</v>
      </c>
      <c r="H43" s="137" t="s">
        <v>48</v>
      </c>
      <c r="I43" s="135"/>
      <c r="J43" s="138">
        <f>SUM(J34:J41)</f>
        <v>0</v>
      </c>
      <c r="K43" s="139"/>
      <c r="L43" s="5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36" t="s">
        <v>186</v>
      </c>
      <c r="F87" s="294"/>
      <c r="G87" s="294"/>
      <c r="H87" s="294"/>
      <c r="I87" s="23"/>
      <c r="J87" s="23"/>
      <c r="K87" s="23"/>
      <c r="L87" s="21"/>
    </row>
    <row r="88" spans="1:31" s="1" customFormat="1" ht="12" customHeight="1">
      <c r="B88" s="22"/>
      <c r="C88" s="30" t="s">
        <v>138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40" t="s">
        <v>1095</v>
      </c>
      <c r="F89" s="338"/>
      <c r="G89" s="338"/>
      <c r="H89" s="338"/>
      <c r="I89" s="37"/>
      <c r="J89" s="37"/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194</v>
      </c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88" t="str">
        <f>E13</f>
        <v>4.1 - Dešťová stoka DA</v>
      </c>
      <c r="F91" s="338"/>
      <c r="G91" s="338"/>
      <c r="H91" s="338"/>
      <c r="I91" s="37"/>
      <c r="J91" s="37"/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>Ústí nad Orlicí</v>
      </c>
      <c r="G93" s="37"/>
      <c r="H93" s="37"/>
      <c r="I93" s="30" t="s">
        <v>22</v>
      </c>
      <c r="J93" s="68" t="str">
        <f>IF(J16="","",J16)</f>
        <v>20. 2. 2023</v>
      </c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 xml:space="preserve"> </v>
      </c>
      <c r="G95" s="37"/>
      <c r="H95" s="37"/>
      <c r="I95" s="30" t="s">
        <v>30</v>
      </c>
      <c r="J95" s="33" t="str">
        <f>E25</f>
        <v>Ing. Pravec František</v>
      </c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28</v>
      </c>
      <c r="D96" s="37"/>
      <c r="E96" s="37"/>
      <c r="F96" s="28" t="str">
        <f>IF(E22="","",E22)</f>
        <v>Vyplň údaj</v>
      </c>
      <c r="G96" s="37"/>
      <c r="H96" s="37"/>
      <c r="I96" s="30" t="s">
        <v>33</v>
      </c>
      <c r="J96" s="33" t="str">
        <f>E28</f>
        <v>Kašparová Věra</v>
      </c>
      <c r="K96" s="37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1" t="s">
        <v>142</v>
      </c>
      <c r="D98" s="152"/>
      <c r="E98" s="152"/>
      <c r="F98" s="152"/>
      <c r="G98" s="152"/>
      <c r="H98" s="152"/>
      <c r="I98" s="152"/>
      <c r="J98" s="153" t="s">
        <v>143</v>
      </c>
      <c r="K98" s="152"/>
      <c r="L98" s="5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3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4" t="s">
        <v>144</v>
      </c>
      <c r="D100" s="37"/>
      <c r="E100" s="37"/>
      <c r="F100" s="37"/>
      <c r="G100" s="37"/>
      <c r="H100" s="37"/>
      <c r="I100" s="37"/>
      <c r="J100" s="86">
        <f>J130</f>
        <v>0</v>
      </c>
      <c r="K100" s="37"/>
      <c r="L100" s="53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145</v>
      </c>
    </row>
    <row r="101" spans="1:47" s="9" customFormat="1" ht="24.95" customHeight="1">
      <c r="B101" s="155"/>
      <c r="C101" s="156"/>
      <c r="D101" s="157" t="s">
        <v>146</v>
      </c>
      <c r="E101" s="158"/>
      <c r="F101" s="158"/>
      <c r="G101" s="158"/>
      <c r="H101" s="158"/>
      <c r="I101" s="158"/>
      <c r="J101" s="159">
        <f>J131</f>
        <v>0</v>
      </c>
      <c r="K101" s="156"/>
      <c r="L101" s="160"/>
    </row>
    <row r="102" spans="1:47" s="10" customFormat="1" ht="19.899999999999999" customHeight="1">
      <c r="B102" s="161"/>
      <c r="C102" s="106"/>
      <c r="D102" s="162" t="s">
        <v>200</v>
      </c>
      <c r="E102" s="163"/>
      <c r="F102" s="163"/>
      <c r="G102" s="163"/>
      <c r="H102" s="163"/>
      <c r="I102" s="163"/>
      <c r="J102" s="164">
        <f>J132</f>
        <v>0</v>
      </c>
      <c r="K102" s="106"/>
      <c r="L102" s="165"/>
    </row>
    <row r="103" spans="1:47" s="10" customFormat="1" ht="19.899999999999999" customHeight="1">
      <c r="B103" s="161"/>
      <c r="C103" s="106"/>
      <c r="D103" s="162" t="s">
        <v>201</v>
      </c>
      <c r="E103" s="163"/>
      <c r="F103" s="163"/>
      <c r="G103" s="163"/>
      <c r="H103" s="163"/>
      <c r="I103" s="163"/>
      <c r="J103" s="164">
        <f>J212</f>
        <v>0</v>
      </c>
      <c r="K103" s="106"/>
      <c r="L103" s="165"/>
    </row>
    <row r="104" spans="1:47" s="10" customFormat="1" ht="19.899999999999999" customHeight="1">
      <c r="B104" s="161"/>
      <c r="C104" s="106"/>
      <c r="D104" s="162" t="s">
        <v>202</v>
      </c>
      <c r="E104" s="163"/>
      <c r="F104" s="163"/>
      <c r="G104" s="163"/>
      <c r="H104" s="163"/>
      <c r="I104" s="163"/>
      <c r="J104" s="164">
        <f>J217</f>
        <v>0</v>
      </c>
      <c r="K104" s="106"/>
      <c r="L104" s="165"/>
    </row>
    <row r="105" spans="1:47" s="10" customFormat="1" ht="19.899999999999999" customHeight="1">
      <c r="B105" s="161"/>
      <c r="C105" s="106"/>
      <c r="D105" s="162" t="s">
        <v>203</v>
      </c>
      <c r="E105" s="163"/>
      <c r="F105" s="163"/>
      <c r="G105" s="163"/>
      <c r="H105" s="163"/>
      <c r="I105" s="163"/>
      <c r="J105" s="164">
        <f>J230</f>
        <v>0</v>
      </c>
      <c r="K105" s="106"/>
      <c r="L105" s="165"/>
    </row>
    <row r="106" spans="1:47" s="10" customFormat="1" ht="19.899999999999999" customHeight="1">
      <c r="B106" s="161"/>
      <c r="C106" s="106"/>
      <c r="D106" s="162" t="s">
        <v>205</v>
      </c>
      <c r="E106" s="163"/>
      <c r="F106" s="163"/>
      <c r="G106" s="163"/>
      <c r="H106" s="163"/>
      <c r="I106" s="163"/>
      <c r="J106" s="164">
        <f>J286</f>
        <v>0</v>
      </c>
      <c r="K106" s="106"/>
      <c r="L106" s="165"/>
    </row>
    <row r="107" spans="1:47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3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3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47" s="2" customFormat="1" ht="6.95" customHeight="1">
      <c r="A112" s="35"/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3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24.95" customHeight="1">
      <c r="A113" s="35"/>
      <c r="B113" s="36"/>
      <c r="C113" s="24" t="s">
        <v>148</v>
      </c>
      <c r="D113" s="37"/>
      <c r="E113" s="37"/>
      <c r="F113" s="37"/>
      <c r="G113" s="37"/>
      <c r="H113" s="37"/>
      <c r="I113" s="37"/>
      <c r="J113" s="37"/>
      <c r="K113" s="37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3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12" customHeight="1">
      <c r="A115" s="35"/>
      <c r="B115" s="36"/>
      <c r="C115" s="30" t="s">
        <v>16</v>
      </c>
      <c r="D115" s="37"/>
      <c r="E115" s="37"/>
      <c r="F115" s="37"/>
      <c r="G115" s="37"/>
      <c r="H115" s="37"/>
      <c r="I115" s="37"/>
      <c r="J115" s="37"/>
      <c r="K115" s="37"/>
      <c r="L115" s="53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6.5" customHeight="1">
      <c r="A116" s="35"/>
      <c r="B116" s="36"/>
      <c r="C116" s="37"/>
      <c r="D116" s="37"/>
      <c r="E116" s="336" t="str">
        <f>E7</f>
        <v>Veřejná infrastruktura Obytná zóna - NOVÁ DUKLA</v>
      </c>
      <c r="F116" s="337"/>
      <c r="G116" s="337"/>
      <c r="H116" s="337"/>
      <c r="I116" s="37"/>
      <c r="J116" s="37"/>
      <c r="K116" s="37"/>
      <c r="L116" s="53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1" customFormat="1" ht="12" customHeight="1">
      <c r="B117" s="22"/>
      <c r="C117" s="30" t="s">
        <v>136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pans="1:31" s="1" customFormat="1" ht="16.5" customHeight="1">
      <c r="B118" s="22"/>
      <c r="C118" s="23"/>
      <c r="D118" s="23"/>
      <c r="E118" s="336" t="s">
        <v>186</v>
      </c>
      <c r="F118" s="294"/>
      <c r="G118" s="294"/>
      <c r="H118" s="294"/>
      <c r="I118" s="23"/>
      <c r="J118" s="23"/>
      <c r="K118" s="23"/>
      <c r="L118" s="21"/>
    </row>
    <row r="119" spans="1:31" s="1" customFormat="1" ht="12" customHeight="1">
      <c r="B119" s="22"/>
      <c r="C119" s="30" t="s">
        <v>138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pans="1:31" s="2" customFormat="1" ht="16.5" customHeight="1">
      <c r="A120" s="35"/>
      <c r="B120" s="36"/>
      <c r="C120" s="37"/>
      <c r="D120" s="37"/>
      <c r="E120" s="340" t="s">
        <v>1095</v>
      </c>
      <c r="F120" s="338"/>
      <c r="G120" s="338"/>
      <c r="H120" s="338"/>
      <c r="I120" s="37"/>
      <c r="J120" s="37"/>
      <c r="K120" s="37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194</v>
      </c>
      <c r="D121" s="37"/>
      <c r="E121" s="37"/>
      <c r="F121" s="37"/>
      <c r="G121" s="37"/>
      <c r="H121" s="37"/>
      <c r="I121" s="37"/>
      <c r="J121" s="37"/>
      <c r="K121" s="37"/>
      <c r="L121" s="53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88" t="str">
        <f>E13</f>
        <v>4.1 - Dešťová stoka DA</v>
      </c>
      <c r="F122" s="338"/>
      <c r="G122" s="338"/>
      <c r="H122" s="338"/>
      <c r="I122" s="37"/>
      <c r="J122" s="37"/>
      <c r="K122" s="37"/>
      <c r="L122" s="53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3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F16</f>
        <v>Ústí nad Orlicí</v>
      </c>
      <c r="G124" s="37"/>
      <c r="H124" s="37"/>
      <c r="I124" s="30" t="s">
        <v>22</v>
      </c>
      <c r="J124" s="68" t="str">
        <f>IF(J16="","",J16)</f>
        <v>20. 2. 2023</v>
      </c>
      <c r="K124" s="37"/>
      <c r="L124" s="53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3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24</v>
      </c>
      <c r="D126" s="37"/>
      <c r="E126" s="37"/>
      <c r="F126" s="28" t="str">
        <f>E19</f>
        <v xml:space="preserve"> </v>
      </c>
      <c r="G126" s="37"/>
      <c r="H126" s="37"/>
      <c r="I126" s="30" t="s">
        <v>30</v>
      </c>
      <c r="J126" s="33" t="str">
        <f>E25</f>
        <v>Ing. Pravec František</v>
      </c>
      <c r="K126" s="37"/>
      <c r="L126" s="53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28</v>
      </c>
      <c r="D127" s="37"/>
      <c r="E127" s="37"/>
      <c r="F127" s="28" t="str">
        <f>IF(E22="","",E22)</f>
        <v>Vyplň údaj</v>
      </c>
      <c r="G127" s="37"/>
      <c r="H127" s="37"/>
      <c r="I127" s="30" t="s">
        <v>33</v>
      </c>
      <c r="J127" s="33" t="str">
        <f>E28</f>
        <v>Kašparová Věra</v>
      </c>
      <c r="K127" s="37"/>
      <c r="L127" s="53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3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6"/>
      <c r="B129" s="167"/>
      <c r="C129" s="168" t="s">
        <v>149</v>
      </c>
      <c r="D129" s="169" t="s">
        <v>61</v>
      </c>
      <c r="E129" s="169" t="s">
        <v>57</v>
      </c>
      <c r="F129" s="169" t="s">
        <v>58</v>
      </c>
      <c r="G129" s="169" t="s">
        <v>150</v>
      </c>
      <c r="H129" s="169" t="s">
        <v>151</v>
      </c>
      <c r="I129" s="169" t="s">
        <v>152</v>
      </c>
      <c r="J129" s="169" t="s">
        <v>143</v>
      </c>
      <c r="K129" s="170" t="s">
        <v>153</v>
      </c>
      <c r="L129" s="171"/>
      <c r="M129" s="77" t="s">
        <v>1</v>
      </c>
      <c r="N129" s="78" t="s">
        <v>40</v>
      </c>
      <c r="O129" s="78" t="s">
        <v>154</v>
      </c>
      <c r="P129" s="78" t="s">
        <v>155</v>
      </c>
      <c r="Q129" s="78" t="s">
        <v>156</v>
      </c>
      <c r="R129" s="78" t="s">
        <v>157</v>
      </c>
      <c r="S129" s="78" t="s">
        <v>158</v>
      </c>
      <c r="T129" s="79" t="s">
        <v>159</v>
      </c>
      <c r="U129" s="166"/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/>
    </row>
    <row r="130" spans="1:65" s="2" customFormat="1" ht="22.9" customHeight="1">
      <c r="A130" s="35"/>
      <c r="B130" s="36"/>
      <c r="C130" s="84" t="s">
        <v>160</v>
      </c>
      <c r="D130" s="37"/>
      <c r="E130" s="37"/>
      <c r="F130" s="37"/>
      <c r="G130" s="37"/>
      <c r="H130" s="37"/>
      <c r="I130" s="37"/>
      <c r="J130" s="172">
        <f>BK130</f>
        <v>0</v>
      </c>
      <c r="K130" s="37"/>
      <c r="L130" s="40"/>
      <c r="M130" s="80"/>
      <c r="N130" s="173"/>
      <c r="O130" s="81"/>
      <c r="P130" s="174">
        <f>P131</f>
        <v>0</v>
      </c>
      <c r="Q130" s="81"/>
      <c r="R130" s="174">
        <f>R131</f>
        <v>10.992544500000001</v>
      </c>
      <c r="S130" s="81"/>
      <c r="T130" s="175">
        <f>T131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75</v>
      </c>
      <c r="AU130" s="18" t="s">
        <v>145</v>
      </c>
      <c r="BK130" s="176">
        <f>BK131</f>
        <v>0</v>
      </c>
    </row>
    <row r="131" spans="1:65" s="12" customFormat="1" ht="25.9" customHeight="1">
      <c r="B131" s="177"/>
      <c r="C131" s="178"/>
      <c r="D131" s="179" t="s">
        <v>75</v>
      </c>
      <c r="E131" s="180" t="s">
        <v>161</v>
      </c>
      <c r="F131" s="180" t="s">
        <v>162</v>
      </c>
      <c r="G131" s="178"/>
      <c r="H131" s="178"/>
      <c r="I131" s="181"/>
      <c r="J131" s="182">
        <f>BK131</f>
        <v>0</v>
      </c>
      <c r="K131" s="178"/>
      <c r="L131" s="183"/>
      <c r="M131" s="184"/>
      <c r="N131" s="185"/>
      <c r="O131" s="185"/>
      <c r="P131" s="186">
        <f>P132+P212+P217+P230+P286</f>
        <v>0</v>
      </c>
      <c r="Q131" s="185"/>
      <c r="R131" s="186">
        <f>R132+R212+R217+R230+R286</f>
        <v>10.992544500000001</v>
      </c>
      <c r="S131" s="185"/>
      <c r="T131" s="187">
        <f>T132+T212+T217+T230+T286</f>
        <v>0</v>
      </c>
      <c r="AR131" s="188" t="s">
        <v>83</v>
      </c>
      <c r="AT131" s="189" t="s">
        <v>75</v>
      </c>
      <c r="AU131" s="189" t="s">
        <v>76</v>
      </c>
      <c r="AY131" s="188" t="s">
        <v>163</v>
      </c>
      <c r="BK131" s="190">
        <f>BK132+BK212+BK217+BK230+BK286</f>
        <v>0</v>
      </c>
    </row>
    <row r="132" spans="1:65" s="12" customFormat="1" ht="22.9" customHeight="1">
      <c r="B132" s="177"/>
      <c r="C132" s="178"/>
      <c r="D132" s="179" t="s">
        <v>75</v>
      </c>
      <c r="E132" s="191" t="s">
        <v>83</v>
      </c>
      <c r="F132" s="191" t="s">
        <v>208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SUM(P133:P211)</f>
        <v>0</v>
      </c>
      <c r="Q132" s="185"/>
      <c r="R132" s="186">
        <f>SUM(R133:R211)</f>
        <v>0.200516</v>
      </c>
      <c r="S132" s="185"/>
      <c r="T132" s="187">
        <f>SUM(T133:T211)</f>
        <v>0</v>
      </c>
      <c r="AR132" s="188" t="s">
        <v>83</v>
      </c>
      <c r="AT132" s="189" t="s">
        <v>75</v>
      </c>
      <c r="AU132" s="189" t="s">
        <v>83</v>
      </c>
      <c r="AY132" s="188" t="s">
        <v>163</v>
      </c>
      <c r="BK132" s="190">
        <f>SUM(BK133:BK211)</f>
        <v>0</v>
      </c>
    </row>
    <row r="133" spans="1:65" s="2" customFormat="1" ht="24.2" customHeight="1">
      <c r="A133" s="35"/>
      <c r="B133" s="36"/>
      <c r="C133" s="193" t="s">
        <v>83</v>
      </c>
      <c r="D133" s="193" t="s">
        <v>165</v>
      </c>
      <c r="E133" s="194" t="s">
        <v>216</v>
      </c>
      <c r="F133" s="195" t="s">
        <v>217</v>
      </c>
      <c r="G133" s="196" t="s">
        <v>218</v>
      </c>
      <c r="H133" s="197">
        <v>39</v>
      </c>
      <c r="I133" s="198"/>
      <c r="J133" s="199">
        <f>ROUND(I133*H133,2)</f>
        <v>0</v>
      </c>
      <c r="K133" s="195" t="s">
        <v>212</v>
      </c>
      <c r="L133" s="40"/>
      <c r="M133" s="200" t="s">
        <v>1</v>
      </c>
      <c r="N133" s="201" t="s">
        <v>43</v>
      </c>
      <c r="O133" s="73"/>
      <c r="P133" s="202">
        <f>O133*H133</f>
        <v>0</v>
      </c>
      <c r="Q133" s="202">
        <v>3.0000000000000001E-5</v>
      </c>
      <c r="R133" s="202">
        <f>Q133*H133</f>
        <v>1.17E-3</v>
      </c>
      <c r="S133" s="202">
        <v>0</v>
      </c>
      <c r="T133" s="20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111</v>
      </c>
      <c r="AT133" s="204" t="s">
        <v>165</v>
      </c>
      <c r="AU133" s="204" t="s">
        <v>85</v>
      </c>
      <c r="AY133" s="18" t="s">
        <v>163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111</v>
      </c>
      <c r="BK133" s="205">
        <f>ROUND(I133*H133,2)</f>
        <v>0</v>
      </c>
      <c r="BL133" s="18" t="s">
        <v>111</v>
      </c>
      <c r="BM133" s="204" t="s">
        <v>219</v>
      </c>
    </row>
    <row r="134" spans="1:65" s="13" customFormat="1" ht="11.25">
      <c r="B134" s="206"/>
      <c r="C134" s="207"/>
      <c r="D134" s="208" t="s">
        <v>169</v>
      </c>
      <c r="E134" s="209" t="s">
        <v>1</v>
      </c>
      <c r="F134" s="210" t="s">
        <v>220</v>
      </c>
      <c r="G134" s="207"/>
      <c r="H134" s="209" t="s">
        <v>1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169</v>
      </c>
      <c r="AU134" s="216" t="s">
        <v>85</v>
      </c>
      <c r="AV134" s="13" t="s">
        <v>83</v>
      </c>
      <c r="AW134" s="13" t="s">
        <v>32</v>
      </c>
      <c r="AX134" s="13" t="s">
        <v>76</v>
      </c>
      <c r="AY134" s="216" t="s">
        <v>163</v>
      </c>
    </row>
    <row r="135" spans="1:65" s="14" customFormat="1" ht="11.25">
      <c r="B135" s="217"/>
      <c r="C135" s="218"/>
      <c r="D135" s="208" t="s">
        <v>169</v>
      </c>
      <c r="E135" s="219" t="s">
        <v>1</v>
      </c>
      <c r="F135" s="220" t="s">
        <v>430</v>
      </c>
      <c r="G135" s="218"/>
      <c r="H135" s="221">
        <v>39</v>
      </c>
      <c r="I135" s="222"/>
      <c r="J135" s="218"/>
      <c r="K135" s="218"/>
      <c r="L135" s="223"/>
      <c r="M135" s="229"/>
      <c r="N135" s="230"/>
      <c r="O135" s="230"/>
      <c r="P135" s="230"/>
      <c r="Q135" s="230"/>
      <c r="R135" s="230"/>
      <c r="S135" s="230"/>
      <c r="T135" s="231"/>
      <c r="AT135" s="227" t="s">
        <v>169</v>
      </c>
      <c r="AU135" s="227" t="s">
        <v>85</v>
      </c>
      <c r="AV135" s="14" t="s">
        <v>85</v>
      </c>
      <c r="AW135" s="14" t="s">
        <v>32</v>
      </c>
      <c r="AX135" s="14" t="s">
        <v>83</v>
      </c>
      <c r="AY135" s="227" t="s">
        <v>163</v>
      </c>
    </row>
    <row r="136" spans="1:65" s="2" customFormat="1" ht="24.2" customHeight="1">
      <c r="A136" s="35"/>
      <c r="B136" s="36"/>
      <c r="C136" s="193" t="s">
        <v>85</v>
      </c>
      <c r="D136" s="193" t="s">
        <v>165</v>
      </c>
      <c r="E136" s="194" t="s">
        <v>222</v>
      </c>
      <c r="F136" s="195" t="s">
        <v>223</v>
      </c>
      <c r="G136" s="196" t="s">
        <v>224</v>
      </c>
      <c r="H136" s="197">
        <v>3.9</v>
      </c>
      <c r="I136" s="198"/>
      <c r="J136" s="199">
        <f>ROUND(I136*H136,2)</f>
        <v>0</v>
      </c>
      <c r="K136" s="195" t="s">
        <v>212</v>
      </c>
      <c r="L136" s="40"/>
      <c r="M136" s="200" t="s">
        <v>1</v>
      </c>
      <c r="N136" s="201" t="s">
        <v>43</v>
      </c>
      <c r="O136" s="73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111</v>
      </c>
      <c r="AT136" s="204" t="s">
        <v>165</v>
      </c>
      <c r="AU136" s="204" t="s">
        <v>85</v>
      </c>
      <c r="AY136" s="18" t="s">
        <v>163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8" t="s">
        <v>111</v>
      </c>
      <c r="BK136" s="205">
        <f>ROUND(I136*H136,2)</f>
        <v>0</v>
      </c>
      <c r="BL136" s="18" t="s">
        <v>111</v>
      </c>
      <c r="BM136" s="204" t="s">
        <v>225</v>
      </c>
    </row>
    <row r="137" spans="1:65" s="13" customFormat="1" ht="11.25">
      <c r="B137" s="206"/>
      <c r="C137" s="207"/>
      <c r="D137" s="208" t="s">
        <v>169</v>
      </c>
      <c r="E137" s="209" t="s">
        <v>1</v>
      </c>
      <c r="F137" s="210" t="s">
        <v>220</v>
      </c>
      <c r="G137" s="207"/>
      <c r="H137" s="209" t="s">
        <v>1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169</v>
      </c>
      <c r="AU137" s="216" t="s">
        <v>85</v>
      </c>
      <c r="AV137" s="13" t="s">
        <v>83</v>
      </c>
      <c r="AW137" s="13" t="s">
        <v>32</v>
      </c>
      <c r="AX137" s="13" t="s">
        <v>76</v>
      </c>
      <c r="AY137" s="216" t="s">
        <v>163</v>
      </c>
    </row>
    <row r="138" spans="1:65" s="14" customFormat="1" ht="11.25">
      <c r="B138" s="217"/>
      <c r="C138" s="218"/>
      <c r="D138" s="208" t="s">
        <v>169</v>
      </c>
      <c r="E138" s="219" t="s">
        <v>1</v>
      </c>
      <c r="F138" s="220" t="s">
        <v>1097</v>
      </c>
      <c r="G138" s="218"/>
      <c r="H138" s="221">
        <v>3.9</v>
      </c>
      <c r="I138" s="222"/>
      <c r="J138" s="218"/>
      <c r="K138" s="218"/>
      <c r="L138" s="223"/>
      <c r="M138" s="229"/>
      <c r="N138" s="230"/>
      <c r="O138" s="230"/>
      <c r="P138" s="230"/>
      <c r="Q138" s="230"/>
      <c r="R138" s="230"/>
      <c r="S138" s="230"/>
      <c r="T138" s="231"/>
      <c r="AT138" s="227" t="s">
        <v>169</v>
      </c>
      <c r="AU138" s="227" t="s">
        <v>85</v>
      </c>
      <c r="AV138" s="14" t="s">
        <v>85</v>
      </c>
      <c r="AW138" s="14" t="s">
        <v>32</v>
      </c>
      <c r="AX138" s="14" t="s">
        <v>83</v>
      </c>
      <c r="AY138" s="227" t="s">
        <v>163</v>
      </c>
    </row>
    <row r="139" spans="1:65" s="2" customFormat="1" ht="33" customHeight="1">
      <c r="A139" s="35"/>
      <c r="B139" s="36"/>
      <c r="C139" s="193" t="s">
        <v>97</v>
      </c>
      <c r="D139" s="193" t="s">
        <v>165</v>
      </c>
      <c r="E139" s="194" t="s">
        <v>227</v>
      </c>
      <c r="F139" s="195" t="s">
        <v>228</v>
      </c>
      <c r="G139" s="196" t="s">
        <v>229</v>
      </c>
      <c r="H139" s="197">
        <v>275.83999999999997</v>
      </c>
      <c r="I139" s="198"/>
      <c r="J139" s="199">
        <f>ROUND(I139*H139,2)</f>
        <v>0</v>
      </c>
      <c r="K139" s="195" t="s">
        <v>212</v>
      </c>
      <c r="L139" s="40"/>
      <c r="M139" s="200" t="s">
        <v>1</v>
      </c>
      <c r="N139" s="201" t="s">
        <v>43</v>
      </c>
      <c r="O139" s="73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111</v>
      </c>
      <c r="AT139" s="204" t="s">
        <v>165</v>
      </c>
      <c r="AU139" s="204" t="s">
        <v>85</v>
      </c>
      <c r="AY139" s="18" t="s">
        <v>163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111</v>
      </c>
      <c r="BK139" s="205">
        <f>ROUND(I139*H139,2)</f>
        <v>0</v>
      </c>
      <c r="BL139" s="18" t="s">
        <v>111</v>
      </c>
      <c r="BM139" s="204" t="s">
        <v>230</v>
      </c>
    </row>
    <row r="140" spans="1:65" s="13" customFormat="1" ht="11.25">
      <c r="B140" s="206"/>
      <c r="C140" s="207"/>
      <c r="D140" s="208" t="s">
        <v>169</v>
      </c>
      <c r="E140" s="209" t="s">
        <v>1</v>
      </c>
      <c r="F140" s="210" t="s">
        <v>220</v>
      </c>
      <c r="G140" s="207"/>
      <c r="H140" s="209" t="s">
        <v>1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169</v>
      </c>
      <c r="AU140" s="216" t="s">
        <v>85</v>
      </c>
      <c r="AV140" s="13" t="s">
        <v>83</v>
      </c>
      <c r="AW140" s="13" t="s">
        <v>32</v>
      </c>
      <c r="AX140" s="13" t="s">
        <v>76</v>
      </c>
      <c r="AY140" s="216" t="s">
        <v>163</v>
      </c>
    </row>
    <row r="141" spans="1:65" s="13" customFormat="1" ht="11.25">
      <c r="B141" s="206"/>
      <c r="C141" s="207"/>
      <c r="D141" s="208" t="s">
        <v>169</v>
      </c>
      <c r="E141" s="209" t="s">
        <v>1</v>
      </c>
      <c r="F141" s="210" t="s">
        <v>231</v>
      </c>
      <c r="G141" s="207"/>
      <c r="H141" s="209" t="s">
        <v>1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169</v>
      </c>
      <c r="AU141" s="216" t="s">
        <v>85</v>
      </c>
      <c r="AV141" s="13" t="s">
        <v>83</v>
      </c>
      <c r="AW141" s="13" t="s">
        <v>32</v>
      </c>
      <c r="AX141" s="13" t="s">
        <v>76</v>
      </c>
      <c r="AY141" s="216" t="s">
        <v>163</v>
      </c>
    </row>
    <row r="142" spans="1:65" s="14" customFormat="1" ht="11.25">
      <c r="B142" s="217"/>
      <c r="C142" s="218"/>
      <c r="D142" s="208" t="s">
        <v>169</v>
      </c>
      <c r="E142" s="219" t="s">
        <v>1</v>
      </c>
      <c r="F142" s="220" t="s">
        <v>1098</v>
      </c>
      <c r="G142" s="218"/>
      <c r="H142" s="221">
        <v>303</v>
      </c>
      <c r="I142" s="222"/>
      <c r="J142" s="218"/>
      <c r="K142" s="218"/>
      <c r="L142" s="223"/>
      <c r="M142" s="229"/>
      <c r="N142" s="230"/>
      <c r="O142" s="230"/>
      <c r="P142" s="230"/>
      <c r="Q142" s="230"/>
      <c r="R142" s="230"/>
      <c r="S142" s="230"/>
      <c r="T142" s="231"/>
      <c r="AT142" s="227" t="s">
        <v>169</v>
      </c>
      <c r="AU142" s="227" t="s">
        <v>85</v>
      </c>
      <c r="AV142" s="14" t="s">
        <v>85</v>
      </c>
      <c r="AW142" s="14" t="s">
        <v>32</v>
      </c>
      <c r="AX142" s="14" t="s">
        <v>76</v>
      </c>
      <c r="AY142" s="227" t="s">
        <v>163</v>
      </c>
    </row>
    <row r="143" spans="1:65" s="13" customFormat="1" ht="11.25">
      <c r="B143" s="206"/>
      <c r="C143" s="207"/>
      <c r="D143" s="208" t="s">
        <v>169</v>
      </c>
      <c r="E143" s="209" t="s">
        <v>1</v>
      </c>
      <c r="F143" s="210" t="s">
        <v>233</v>
      </c>
      <c r="G143" s="207"/>
      <c r="H143" s="209" t="s">
        <v>1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169</v>
      </c>
      <c r="AU143" s="216" t="s">
        <v>85</v>
      </c>
      <c r="AV143" s="13" t="s">
        <v>83</v>
      </c>
      <c r="AW143" s="13" t="s">
        <v>32</v>
      </c>
      <c r="AX143" s="13" t="s">
        <v>76</v>
      </c>
      <c r="AY143" s="216" t="s">
        <v>163</v>
      </c>
    </row>
    <row r="144" spans="1:65" s="14" customFormat="1" ht="11.25">
      <c r="B144" s="217"/>
      <c r="C144" s="218"/>
      <c r="D144" s="208" t="s">
        <v>169</v>
      </c>
      <c r="E144" s="219" t="s">
        <v>1</v>
      </c>
      <c r="F144" s="220" t="s">
        <v>1099</v>
      </c>
      <c r="G144" s="218"/>
      <c r="H144" s="221">
        <v>15.19</v>
      </c>
      <c r="I144" s="222"/>
      <c r="J144" s="218"/>
      <c r="K144" s="218"/>
      <c r="L144" s="223"/>
      <c r="M144" s="229"/>
      <c r="N144" s="230"/>
      <c r="O144" s="230"/>
      <c r="P144" s="230"/>
      <c r="Q144" s="230"/>
      <c r="R144" s="230"/>
      <c r="S144" s="230"/>
      <c r="T144" s="231"/>
      <c r="AT144" s="227" t="s">
        <v>169</v>
      </c>
      <c r="AU144" s="227" t="s">
        <v>85</v>
      </c>
      <c r="AV144" s="14" t="s">
        <v>85</v>
      </c>
      <c r="AW144" s="14" t="s">
        <v>32</v>
      </c>
      <c r="AX144" s="14" t="s">
        <v>76</v>
      </c>
      <c r="AY144" s="227" t="s">
        <v>163</v>
      </c>
    </row>
    <row r="145" spans="1:65" s="14" customFormat="1" ht="11.25">
      <c r="B145" s="217"/>
      <c r="C145" s="218"/>
      <c r="D145" s="208" t="s">
        <v>169</v>
      </c>
      <c r="E145" s="219" t="s">
        <v>1</v>
      </c>
      <c r="F145" s="220" t="s">
        <v>1100</v>
      </c>
      <c r="G145" s="218"/>
      <c r="H145" s="221">
        <v>-29.645</v>
      </c>
      <c r="I145" s="222"/>
      <c r="J145" s="218"/>
      <c r="K145" s="218"/>
      <c r="L145" s="223"/>
      <c r="M145" s="229"/>
      <c r="N145" s="230"/>
      <c r="O145" s="230"/>
      <c r="P145" s="230"/>
      <c r="Q145" s="230"/>
      <c r="R145" s="230"/>
      <c r="S145" s="230"/>
      <c r="T145" s="231"/>
      <c r="AT145" s="227" t="s">
        <v>169</v>
      </c>
      <c r="AU145" s="227" t="s">
        <v>85</v>
      </c>
      <c r="AV145" s="14" t="s">
        <v>85</v>
      </c>
      <c r="AW145" s="14" t="s">
        <v>32</v>
      </c>
      <c r="AX145" s="14" t="s">
        <v>76</v>
      </c>
      <c r="AY145" s="227" t="s">
        <v>163</v>
      </c>
    </row>
    <row r="146" spans="1:65" s="14" customFormat="1" ht="11.25">
      <c r="B146" s="217"/>
      <c r="C146" s="218"/>
      <c r="D146" s="208" t="s">
        <v>169</v>
      </c>
      <c r="E146" s="219" t="s">
        <v>1</v>
      </c>
      <c r="F146" s="220" t="s">
        <v>1101</v>
      </c>
      <c r="G146" s="218"/>
      <c r="H146" s="221">
        <v>-12.705</v>
      </c>
      <c r="I146" s="222"/>
      <c r="J146" s="218"/>
      <c r="K146" s="218"/>
      <c r="L146" s="223"/>
      <c r="M146" s="229"/>
      <c r="N146" s="230"/>
      <c r="O146" s="230"/>
      <c r="P146" s="230"/>
      <c r="Q146" s="230"/>
      <c r="R146" s="230"/>
      <c r="S146" s="230"/>
      <c r="T146" s="231"/>
      <c r="AT146" s="227" t="s">
        <v>169</v>
      </c>
      <c r="AU146" s="227" t="s">
        <v>85</v>
      </c>
      <c r="AV146" s="14" t="s">
        <v>85</v>
      </c>
      <c r="AW146" s="14" t="s">
        <v>32</v>
      </c>
      <c r="AX146" s="14" t="s">
        <v>76</v>
      </c>
      <c r="AY146" s="227" t="s">
        <v>163</v>
      </c>
    </row>
    <row r="147" spans="1:65" s="15" customFormat="1" ht="11.25">
      <c r="B147" s="232"/>
      <c r="C147" s="233"/>
      <c r="D147" s="208" t="s">
        <v>169</v>
      </c>
      <c r="E147" s="234" t="s">
        <v>199</v>
      </c>
      <c r="F147" s="235" t="s">
        <v>196</v>
      </c>
      <c r="G147" s="233"/>
      <c r="H147" s="236">
        <v>275.83999999999997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169</v>
      </c>
      <c r="AU147" s="242" t="s">
        <v>85</v>
      </c>
      <c r="AV147" s="15" t="s">
        <v>111</v>
      </c>
      <c r="AW147" s="15" t="s">
        <v>32</v>
      </c>
      <c r="AX147" s="15" t="s">
        <v>76</v>
      </c>
      <c r="AY147" s="242" t="s">
        <v>163</v>
      </c>
    </row>
    <row r="148" spans="1:65" s="14" customFormat="1" ht="11.25">
      <c r="B148" s="217"/>
      <c r="C148" s="218"/>
      <c r="D148" s="208" t="s">
        <v>169</v>
      </c>
      <c r="E148" s="219" t="s">
        <v>1</v>
      </c>
      <c r="F148" s="220" t="s">
        <v>239</v>
      </c>
      <c r="G148" s="218"/>
      <c r="H148" s="221">
        <v>275.83999999999997</v>
      </c>
      <c r="I148" s="222"/>
      <c r="J148" s="218"/>
      <c r="K148" s="218"/>
      <c r="L148" s="223"/>
      <c r="M148" s="229"/>
      <c r="N148" s="230"/>
      <c r="O148" s="230"/>
      <c r="P148" s="230"/>
      <c r="Q148" s="230"/>
      <c r="R148" s="230"/>
      <c r="S148" s="230"/>
      <c r="T148" s="231"/>
      <c r="AT148" s="227" t="s">
        <v>169</v>
      </c>
      <c r="AU148" s="227" t="s">
        <v>85</v>
      </c>
      <c r="AV148" s="14" t="s">
        <v>85</v>
      </c>
      <c r="AW148" s="14" t="s">
        <v>32</v>
      </c>
      <c r="AX148" s="14" t="s">
        <v>83</v>
      </c>
      <c r="AY148" s="227" t="s">
        <v>163</v>
      </c>
    </row>
    <row r="149" spans="1:65" s="2" customFormat="1" ht="21.75" customHeight="1">
      <c r="A149" s="35"/>
      <c r="B149" s="36"/>
      <c r="C149" s="193" t="s">
        <v>111</v>
      </c>
      <c r="D149" s="193" t="s">
        <v>165</v>
      </c>
      <c r="E149" s="194" t="s">
        <v>240</v>
      </c>
      <c r="F149" s="195" t="s">
        <v>241</v>
      </c>
      <c r="G149" s="196" t="s">
        <v>211</v>
      </c>
      <c r="H149" s="197">
        <v>343.7</v>
      </c>
      <c r="I149" s="198"/>
      <c r="J149" s="199">
        <f>ROUND(I149*H149,2)</f>
        <v>0</v>
      </c>
      <c r="K149" s="195" t="s">
        <v>212</v>
      </c>
      <c r="L149" s="40"/>
      <c r="M149" s="200" t="s">
        <v>1</v>
      </c>
      <c r="N149" s="201" t="s">
        <v>43</v>
      </c>
      <c r="O149" s="73"/>
      <c r="P149" s="202">
        <f>O149*H149</f>
        <v>0</v>
      </c>
      <c r="Q149" s="202">
        <v>5.8E-4</v>
      </c>
      <c r="R149" s="202">
        <f>Q149*H149</f>
        <v>0.199346</v>
      </c>
      <c r="S149" s="202">
        <v>0</v>
      </c>
      <c r="T149" s="20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4" t="s">
        <v>111</v>
      </c>
      <c r="AT149" s="204" t="s">
        <v>165</v>
      </c>
      <c r="AU149" s="204" t="s">
        <v>85</v>
      </c>
      <c r="AY149" s="18" t="s">
        <v>163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8" t="s">
        <v>111</v>
      </c>
      <c r="BK149" s="205">
        <f>ROUND(I149*H149,2)</f>
        <v>0</v>
      </c>
      <c r="BL149" s="18" t="s">
        <v>111</v>
      </c>
      <c r="BM149" s="204" t="s">
        <v>242</v>
      </c>
    </row>
    <row r="150" spans="1:65" s="13" customFormat="1" ht="11.25">
      <c r="B150" s="206"/>
      <c r="C150" s="207"/>
      <c r="D150" s="208" t="s">
        <v>169</v>
      </c>
      <c r="E150" s="209" t="s">
        <v>1</v>
      </c>
      <c r="F150" s="210" t="s">
        <v>220</v>
      </c>
      <c r="G150" s="207"/>
      <c r="H150" s="209" t="s">
        <v>1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169</v>
      </c>
      <c r="AU150" s="216" t="s">
        <v>85</v>
      </c>
      <c r="AV150" s="13" t="s">
        <v>83</v>
      </c>
      <c r="AW150" s="13" t="s">
        <v>32</v>
      </c>
      <c r="AX150" s="13" t="s">
        <v>76</v>
      </c>
      <c r="AY150" s="216" t="s">
        <v>163</v>
      </c>
    </row>
    <row r="151" spans="1:65" s="13" customFormat="1" ht="11.25">
      <c r="B151" s="206"/>
      <c r="C151" s="207"/>
      <c r="D151" s="208" t="s">
        <v>169</v>
      </c>
      <c r="E151" s="209" t="s">
        <v>1</v>
      </c>
      <c r="F151" s="210" t="s">
        <v>231</v>
      </c>
      <c r="G151" s="207"/>
      <c r="H151" s="209" t="s">
        <v>1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169</v>
      </c>
      <c r="AU151" s="216" t="s">
        <v>85</v>
      </c>
      <c r="AV151" s="13" t="s">
        <v>83</v>
      </c>
      <c r="AW151" s="13" t="s">
        <v>32</v>
      </c>
      <c r="AX151" s="13" t="s">
        <v>76</v>
      </c>
      <c r="AY151" s="216" t="s">
        <v>163</v>
      </c>
    </row>
    <row r="152" spans="1:65" s="14" customFormat="1" ht="11.25">
      <c r="B152" s="217"/>
      <c r="C152" s="218"/>
      <c r="D152" s="208" t="s">
        <v>169</v>
      </c>
      <c r="E152" s="219" t="s">
        <v>1</v>
      </c>
      <c r="F152" s="220" t="s">
        <v>1102</v>
      </c>
      <c r="G152" s="218"/>
      <c r="H152" s="221">
        <v>343.7</v>
      </c>
      <c r="I152" s="222"/>
      <c r="J152" s="218"/>
      <c r="K152" s="218"/>
      <c r="L152" s="223"/>
      <c r="M152" s="229"/>
      <c r="N152" s="230"/>
      <c r="O152" s="230"/>
      <c r="P152" s="230"/>
      <c r="Q152" s="230"/>
      <c r="R152" s="230"/>
      <c r="S152" s="230"/>
      <c r="T152" s="231"/>
      <c r="AT152" s="227" t="s">
        <v>169</v>
      </c>
      <c r="AU152" s="227" t="s">
        <v>85</v>
      </c>
      <c r="AV152" s="14" t="s">
        <v>85</v>
      </c>
      <c r="AW152" s="14" t="s">
        <v>32</v>
      </c>
      <c r="AX152" s="14" t="s">
        <v>76</v>
      </c>
      <c r="AY152" s="227" t="s">
        <v>163</v>
      </c>
    </row>
    <row r="153" spans="1:65" s="15" customFormat="1" ht="11.25">
      <c r="B153" s="232"/>
      <c r="C153" s="233"/>
      <c r="D153" s="208" t="s">
        <v>169</v>
      </c>
      <c r="E153" s="234" t="s">
        <v>178</v>
      </c>
      <c r="F153" s="235" t="s">
        <v>196</v>
      </c>
      <c r="G153" s="233"/>
      <c r="H153" s="236">
        <v>343.7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169</v>
      </c>
      <c r="AU153" s="242" t="s">
        <v>85</v>
      </c>
      <c r="AV153" s="15" t="s">
        <v>111</v>
      </c>
      <c r="AW153" s="15" t="s">
        <v>32</v>
      </c>
      <c r="AX153" s="15" t="s">
        <v>83</v>
      </c>
      <c r="AY153" s="242" t="s">
        <v>163</v>
      </c>
    </row>
    <row r="154" spans="1:65" s="2" customFormat="1" ht="21.75" customHeight="1">
      <c r="A154" s="35"/>
      <c r="B154" s="36"/>
      <c r="C154" s="193" t="s">
        <v>119</v>
      </c>
      <c r="D154" s="193" t="s">
        <v>165</v>
      </c>
      <c r="E154" s="194" t="s">
        <v>245</v>
      </c>
      <c r="F154" s="195" t="s">
        <v>246</v>
      </c>
      <c r="G154" s="196" t="s">
        <v>211</v>
      </c>
      <c r="H154" s="197">
        <v>343.7</v>
      </c>
      <c r="I154" s="198"/>
      <c r="J154" s="199">
        <f>ROUND(I154*H154,2)</f>
        <v>0</v>
      </c>
      <c r="K154" s="195" t="s">
        <v>212</v>
      </c>
      <c r="L154" s="40"/>
      <c r="M154" s="200" t="s">
        <v>1</v>
      </c>
      <c r="N154" s="201" t="s">
        <v>43</v>
      </c>
      <c r="O154" s="73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4" t="s">
        <v>111</v>
      </c>
      <c r="AT154" s="204" t="s">
        <v>165</v>
      </c>
      <c r="AU154" s="204" t="s">
        <v>85</v>
      </c>
      <c r="AY154" s="18" t="s">
        <v>163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8" t="s">
        <v>111</v>
      </c>
      <c r="BK154" s="205">
        <f>ROUND(I154*H154,2)</f>
        <v>0</v>
      </c>
      <c r="BL154" s="18" t="s">
        <v>111</v>
      </c>
      <c r="BM154" s="204" t="s">
        <v>247</v>
      </c>
    </row>
    <row r="155" spans="1:65" s="14" customFormat="1" ht="11.25">
      <c r="B155" s="217"/>
      <c r="C155" s="218"/>
      <c r="D155" s="208" t="s">
        <v>169</v>
      </c>
      <c r="E155" s="219" t="s">
        <v>1</v>
      </c>
      <c r="F155" s="220" t="s">
        <v>178</v>
      </c>
      <c r="G155" s="218"/>
      <c r="H155" s="221">
        <v>343.7</v>
      </c>
      <c r="I155" s="222"/>
      <c r="J155" s="218"/>
      <c r="K155" s="218"/>
      <c r="L155" s="223"/>
      <c r="M155" s="229"/>
      <c r="N155" s="230"/>
      <c r="O155" s="230"/>
      <c r="P155" s="230"/>
      <c r="Q155" s="230"/>
      <c r="R155" s="230"/>
      <c r="S155" s="230"/>
      <c r="T155" s="231"/>
      <c r="AT155" s="227" t="s">
        <v>169</v>
      </c>
      <c r="AU155" s="227" t="s">
        <v>85</v>
      </c>
      <c r="AV155" s="14" t="s">
        <v>85</v>
      </c>
      <c r="AW155" s="14" t="s">
        <v>32</v>
      </c>
      <c r="AX155" s="14" t="s">
        <v>83</v>
      </c>
      <c r="AY155" s="227" t="s">
        <v>163</v>
      </c>
    </row>
    <row r="156" spans="1:65" s="2" customFormat="1" ht="37.9" customHeight="1">
      <c r="A156" s="35"/>
      <c r="B156" s="36"/>
      <c r="C156" s="193" t="s">
        <v>244</v>
      </c>
      <c r="D156" s="193" t="s">
        <v>165</v>
      </c>
      <c r="E156" s="194" t="s">
        <v>249</v>
      </c>
      <c r="F156" s="195" t="s">
        <v>250</v>
      </c>
      <c r="G156" s="196" t="s">
        <v>229</v>
      </c>
      <c r="H156" s="197">
        <v>275.83999999999997</v>
      </c>
      <c r="I156" s="198"/>
      <c r="J156" s="199">
        <f>ROUND(I156*H156,2)</f>
        <v>0</v>
      </c>
      <c r="K156" s="195" t="s">
        <v>212</v>
      </c>
      <c r="L156" s="40"/>
      <c r="M156" s="200" t="s">
        <v>1</v>
      </c>
      <c r="N156" s="201" t="s">
        <v>43</v>
      </c>
      <c r="O156" s="73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111</v>
      </c>
      <c r="AT156" s="204" t="s">
        <v>165</v>
      </c>
      <c r="AU156" s="204" t="s">
        <v>85</v>
      </c>
      <c r="AY156" s="18" t="s">
        <v>163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111</v>
      </c>
      <c r="BK156" s="205">
        <f>ROUND(I156*H156,2)</f>
        <v>0</v>
      </c>
      <c r="BL156" s="18" t="s">
        <v>111</v>
      </c>
      <c r="BM156" s="204" t="s">
        <v>1103</v>
      </c>
    </row>
    <row r="157" spans="1:65" s="13" customFormat="1" ht="11.25">
      <c r="B157" s="206"/>
      <c r="C157" s="207"/>
      <c r="D157" s="208" t="s">
        <v>169</v>
      </c>
      <c r="E157" s="209" t="s">
        <v>1</v>
      </c>
      <c r="F157" s="210" t="s">
        <v>252</v>
      </c>
      <c r="G157" s="207"/>
      <c r="H157" s="209" t="s">
        <v>1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169</v>
      </c>
      <c r="AU157" s="216" t="s">
        <v>85</v>
      </c>
      <c r="AV157" s="13" t="s">
        <v>83</v>
      </c>
      <c r="AW157" s="13" t="s">
        <v>32</v>
      </c>
      <c r="AX157" s="13" t="s">
        <v>76</v>
      </c>
      <c r="AY157" s="216" t="s">
        <v>163</v>
      </c>
    </row>
    <row r="158" spans="1:65" s="14" customFormat="1" ht="11.25">
      <c r="B158" s="217"/>
      <c r="C158" s="218"/>
      <c r="D158" s="208" t="s">
        <v>169</v>
      </c>
      <c r="E158" s="219" t="s">
        <v>1</v>
      </c>
      <c r="F158" s="220" t="s">
        <v>192</v>
      </c>
      <c r="G158" s="218"/>
      <c r="H158" s="221">
        <v>275.83999999999997</v>
      </c>
      <c r="I158" s="222"/>
      <c r="J158" s="218"/>
      <c r="K158" s="218"/>
      <c r="L158" s="223"/>
      <c r="M158" s="229"/>
      <c r="N158" s="230"/>
      <c r="O158" s="230"/>
      <c r="P158" s="230"/>
      <c r="Q158" s="230"/>
      <c r="R158" s="230"/>
      <c r="S158" s="230"/>
      <c r="T158" s="231"/>
      <c r="AT158" s="227" t="s">
        <v>169</v>
      </c>
      <c r="AU158" s="227" t="s">
        <v>85</v>
      </c>
      <c r="AV158" s="14" t="s">
        <v>85</v>
      </c>
      <c r="AW158" s="14" t="s">
        <v>32</v>
      </c>
      <c r="AX158" s="14" t="s">
        <v>83</v>
      </c>
      <c r="AY158" s="227" t="s">
        <v>163</v>
      </c>
    </row>
    <row r="159" spans="1:65" s="2" customFormat="1" ht="37.9" customHeight="1">
      <c r="A159" s="35"/>
      <c r="B159" s="36"/>
      <c r="C159" s="193" t="s">
        <v>248</v>
      </c>
      <c r="D159" s="193" t="s">
        <v>165</v>
      </c>
      <c r="E159" s="194" t="s">
        <v>254</v>
      </c>
      <c r="F159" s="195" t="s">
        <v>255</v>
      </c>
      <c r="G159" s="196" t="s">
        <v>229</v>
      </c>
      <c r="H159" s="197">
        <v>115.5</v>
      </c>
      <c r="I159" s="198"/>
      <c r="J159" s="199">
        <f>ROUND(I159*H159,2)</f>
        <v>0</v>
      </c>
      <c r="K159" s="195" t="s">
        <v>212</v>
      </c>
      <c r="L159" s="40"/>
      <c r="M159" s="200" t="s">
        <v>1</v>
      </c>
      <c r="N159" s="201" t="s">
        <v>43</v>
      </c>
      <c r="O159" s="73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111</v>
      </c>
      <c r="AT159" s="204" t="s">
        <v>165</v>
      </c>
      <c r="AU159" s="204" t="s">
        <v>85</v>
      </c>
      <c r="AY159" s="18" t="s">
        <v>163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111</v>
      </c>
      <c r="BK159" s="205">
        <f>ROUND(I159*H159,2)</f>
        <v>0</v>
      </c>
      <c r="BL159" s="18" t="s">
        <v>111</v>
      </c>
      <c r="BM159" s="204" t="s">
        <v>1104</v>
      </c>
    </row>
    <row r="160" spans="1:65" s="13" customFormat="1" ht="11.25">
      <c r="B160" s="206"/>
      <c r="C160" s="207"/>
      <c r="D160" s="208" t="s">
        <v>169</v>
      </c>
      <c r="E160" s="209" t="s">
        <v>1</v>
      </c>
      <c r="F160" s="210" t="s">
        <v>220</v>
      </c>
      <c r="G160" s="207"/>
      <c r="H160" s="209" t="s">
        <v>1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169</v>
      </c>
      <c r="AU160" s="216" t="s">
        <v>85</v>
      </c>
      <c r="AV160" s="13" t="s">
        <v>83</v>
      </c>
      <c r="AW160" s="13" t="s">
        <v>32</v>
      </c>
      <c r="AX160" s="13" t="s">
        <v>76</v>
      </c>
      <c r="AY160" s="216" t="s">
        <v>163</v>
      </c>
    </row>
    <row r="161" spans="1:65" s="14" customFormat="1" ht="11.25">
      <c r="B161" s="217"/>
      <c r="C161" s="218"/>
      <c r="D161" s="208" t="s">
        <v>169</v>
      </c>
      <c r="E161" s="219" t="s">
        <v>1</v>
      </c>
      <c r="F161" s="220" t="s">
        <v>1105</v>
      </c>
      <c r="G161" s="218"/>
      <c r="H161" s="221">
        <v>80.849999999999994</v>
      </c>
      <c r="I161" s="222"/>
      <c r="J161" s="218"/>
      <c r="K161" s="218"/>
      <c r="L161" s="223"/>
      <c r="M161" s="229"/>
      <c r="N161" s="230"/>
      <c r="O161" s="230"/>
      <c r="P161" s="230"/>
      <c r="Q161" s="230"/>
      <c r="R161" s="230"/>
      <c r="S161" s="230"/>
      <c r="T161" s="231"/>
      <c r="AT161" s="227" t="s">
        <v>169</v>
      </c>
      <c r="AU161" s="227" t="s">
        <v>85</v>
      </c>
      <c r="AV161" s="14" t="s">
        <v>85</v>
      </c>
      <c r="AW161" s="14" t="s">
        <v>32</v>
      </c>
      <c r="AX161" s="14" t="s">
        <v>76</v>
      </c>
      <c r="AY161" s="227" t="s">
        <v>163</v>
      </c>
    </row>
    <row r="162" spans="1:65" s="14" customFormat="1" ht="11.25">
      <c r="B162" s="217"/>
      <c r="C162" s="218"/>
      <c r="D162" s="208" t="s">
        <v>169</v>
      </c>
      <c r="E162" s="219" t="s">
        <v>1</v>
      </c>
      <c r="F162" s="220" t="s">
        <v>1106</v>
      </c>
      <c r="G162" s="218"/>
      <c r="H162" s="221">
        <v>34.65</v>
      </c>
      <c r="I162" s="222"/>
      <c r="J162" s="218"/>
      <c r="K162" s="218"/>
      <c r="L162" s="223"/>
      <c r="M162" s="229"/>
      <c r="N162" s="230"/>
      <c r="O162" s="230"/>
      <c r="P162" s="230"/>
      <c r="Q162" s="230"/>
      <c r="R162" s="230"/>
      <c r="S162" s="230"/>
      <c r="T162" s="231"/>
      <c r="AT162" s="227" t="s">
        <v>169</v>
      </c>
      <c r="AU162" s="227" t="s">
        <v>85</v>
      </c>
      <c r="AV162" s="14" t="s">
        <v>85</v>
      </c>
      <c r="AW162" s="14" t="s">
        <v>32</v>
      </c>
      <c r="AX162" s="14" t="s">
        <v>76</v>
      </c>
      <c r="AY162" s="227" t="s">
        <v>163</v>
      </c>
    </row>
    <row r="163" spans="1:65" s="15" customFormat="1" ht="11.25">
      <c r="B163" s="232"/>
      <c r="C163" s="233"/>
      <c r="D163" s="208" t="s">
        <v>169</v>
      </c>
      <c r="E163" s="234" t="s">
        <v>1</v>
      </c>
      <c r="F163" s="235" t="s">
        <v>196</v>
      </c>
      <c r="G163" s="233"/>
      <c r="H163" s="236">
        <v>115.5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169</v>
      </c>
      <c r="AU163" s="242" t="s">
        <v>85</v>
      </c>
      <c r="AV163" s="15" t="s">
        <v>111</v>
      </c>
      <c r="AW163" s="15" t="s">
        <v>32</v>
      </c>
      <c r="AX163" s="15" t="s">
        <v>83</v>
      </c>
      <c r="AY163" s="242" t="s">
        <v>163</v>
      </c>
    </row>
    <row r="164" spans="1:65" s="2" customFormat="1" ht="37.9" customHeight="1">
      <c r="A164" s="35"/>
      <c r="B164" s="36"/>
      <c r="C164" s="193" t="s">
        <v>253</v>
      </c>
      <c r="D164" s="193" t="s">
        <v>165</v>
      </c>
      <c r="E164" s="194" t="s">
        <v>260</v>
      </c>
      <c r="F164" s="195" t="s">
        <v>261</v>
      </c>
      <c r="G164" s="196" t="s">
        <v>229</v>
      </c>
      <c r="H164" s="197">
        <v>275.83999999999997</v>
      </c>
      <c r="I164" s="198"/>
      <c r="J164" s="199">
        <f>ROUND(I164*H164,2)</f>
        <v>0</v>
      </c>
      <c r="K164" s="195" t="s">
        <v>212</v>
      </c>
      <c r="L164" s="40"/>
      <c r="M164" s="200" t="s">
        <v>1</v>
      </c>
      <c r="N164" s="201" t="s">
        <v>43</v>
      </c>
      <c r="O164" s="73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4" t="s">
        <v>111</v>
      </c>
      <c r="AT164" s="204" t="s">
        <v>165</v>
      </c>
      <c r="AU164" s="204" t="s">
        <v>85</v>
      </c>
      <c r="AY164" s="18" t="s">
        <v>163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8" t="s">
        <v>111</v>
      </c>
      <c r="BK164" s="205">
        <f>ROUND(I164*H164,2)</f>
        <v>0</v>
      </c>
      <c r="BL164" s="18" t="s">
        <v>111</v>
      </c>
      <c r="BM164" s="204" t="s">
        <v>262</v>
      </c>
    </row>
    <row r="165" spans="1:65" s="13" customFormat="1" ht="11.25">
      <c r="B165" s="206"/>
      <c r="C165" s="207"/>
      <c r="D165" s="208" t="s">
        <v>169</v>
      </c>
      <c r="E165" s="209" t="s">
        <v>1</v>
      </c>
      <c r="F165" s="210" t="s">
        <v>220</v>
      </c>
      <c r="G165" s="207"/>
      <c r="H165" s="209" t="s">
        <v>1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169</v>
      </c>
      <c r="AU165" s="216" t="s">
        <v>85</v>
      </c>
      <c r="AV165" s="13" t="s">
        <v>83</v>
      </c>
      <c r="AW165" s="13" t="s">
        <v>32</v>
      </c>
      <c r="AX165" s="13" t="s">
        <v>76</v>
      </c>
      <c r="AY165" s="216" t="s">
        <v>163</v>
      </c>
    </row>
    <row r="166" spans="1:65" s="13" customFormat="1" ht="11.25">
      <c r="B166" s="206"/>
      <c r="C166" s="207"/>
      <c r="D166" s="208" t="s">
        <v>169</v>
      </c>
      <c r="E166" s="209" t="s">
        <v>1</v>
      </c>
      <c r="F166" s="210" t="s">
        <v>263</v>
      </c>
      <c r="G166" s="207"/>
      <c r="H166" s="209" t="s">
        <v>1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169</v>
      </c>
      <c r="AU166" s="216" t="s">
        <v>85</v>
      </c>
      <c r="AV166" s="13" t="s">
        <v>83</v>
      </c>
      <c r="AW166" s="13" t="s">
        <v>32</v>
      </c>
      <c r="AX166" s="13" t="s">
        <v>76</v>
      </c>
      <c r="AY166" s="216" t="s">
        <v>163</v>
      </c>
    </row>
    <row r="167" spans="1:65" s="13" customFormat="1" ht="11.25">
      <c r="B167" s="206"/>
      <c r="C167" s="207"/>
      <c r="D167" s="208" t="s">
        <v>169</v>
      </c>
      <c r="E167" s="209" t="s">
        <v>1</v>
      </c>
      <c r="F167" s="210" t="s">
        <v>264</v>
      </c>
      <c r="G167" s="207"/>
      <c r="H167" s="209" t="s">
        <v>1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169</v>
      </c>
      <c r="AU167" s="216" t="s">
        <v>85</v>
      </c>
      <c r="AV167" s="13" t="s">
        <v>83</v>
      </c>
      <c r="AW167" s="13" t="s">
        <v>32</v>
      </c>
      <c r="AX167" s="13" t="s">
        <v>76</v>
      </c>
      <c r="AY167" s="216" t="s">
        <v>163</v>
      </c>
    </row>
    <row r="168" spans="1:65" s="14" customFormat="1" ht="11.25">
      <c r="B168" s="217"/>
      <c r="C168" s="218"/>
      <c r="D168" s="208" t="s">
        <v>169</v>
      </c>
      <c r="E168" s="219" t="s">
        <v>1</v>
      </c>
      <c r="F168" s="220" t="s">
        <v>1107</v>
      </c>
      <c r="G168" s="218"/>
      <c r="H168" s="221">
        <v>12.705</v>
      </c>
      <c r="I168" s="222"/>
      <c r="J168" s="218"/>
      <c r="K168" s="218"/>
      <c r="L168" s="223"/>
      <c r="M168" s="229"/>
      <c r="N168" s="230"/>
      <c r="O168" s="230"/>
      <c r="P168" s="230"/>
      <c r="Q168" s="230"/>
      <c r="R168" s="230"/>
      <c r="S168" s="230"/>
      <c r="T168" s="231"/>
      <c r="AT168" s="227" t="s">
        <v>169</v>
      </c>
      <c r="AU168" s="227" t="s">
        <v>85</v>
      </c>
      <c r="AV168" s="14" t="s">
        <v>85</v>
      </c>
      <c r="AW168" s="14" t="s">
        <v>32</v>
      </c>
      <c r="AX168" s="14" t="s">
        <v>76</v>
      </c>
      <c r="AY168" s="227" t="s">
        <v>163</v>
      </c>
    </row>
    <row r="169" spans="1:65" s="16" customFormat="1" ht="11.25">
      <c r="B169" s="243"/>
      <c r="C169" s="244"/>
      <c r="D169" s="208" t="s">
        <v>169</v>
      </c>
      <c r="E169" s="245" t="s">
        <v>171</v>
      </c>
      <c r="F169" s="246" t="s">
        <v>267</v>
      </c>
      <c r="G169" s="244"/>
      <c r="H169" s="247">
        <v>12.705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169</v>
      </c>
      <c r="AU169" s="253" t="s">
        <v>85</v>
      </c>
      <c r="AV169" s="16" t="s">
        <v>97</v>
      </c>
      <c r="AW169" s="16" t="s">
        <v>32</v>
      </c>
      <c r="AX169" s="16" t="s">
        <v>76</v>
      </c>
      <c r="AY169" s="253" t="s">
        <v>163</v>
      </c>
    </row>
    <row r="170" spans="1:65" s="13" customFormat="1" ht="11.25">
      <c r="B170" s="206"/>
      <c r="C170" s="207"/>
      <c r="D170" s="208" t="s">
        <v>169</v>
      </c>
      <c r="E170" s="209" t="s">
        <v>1</v>
      </c>
      <c r="F170" s="210" t="s">
        <v>268</v>
      </c>
      <c r="G170" s="207"/>
      <c r="H170" s="209" t="s">
        <v>1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169</v>
      </c>
      <c r="AU170" s="216" t="s">
        <v>85</v>
      </c>
      <c r="AV170" s="13" t="s">
        <v>83</v>
      </c>
      <c r="AW170" s="13" t="s">
        <v>32</v>
      </c>
      <c r="AX170" s="13" t="s">
        <v>76</v>
      </c>
      <c r="AY170" s="216" t="s">
        <v>163</v>
      </c>
    </row>
    <row r="171" spans="1:65" s="14" customFormat="1" ht="11.25">
      <c r="B171" s="217"/>
      <c r="C171" s="218"/>
      <c r="D171" s="208" t="s">
        <v>169</v>
      </c>
      <c r="E171" s="219" t="s">
        <v>1</v>
      </c>
      <c r="F171" s="220" t="s">
        <v>1108</v>
      </c>
      <c r="G171" s="218"/>
      <c r="H171" s="221">
        <v>50.82</v>
      </c>
      <c r="I171" s="222"/>
      <c r="J171" s="218"/>
      <c r="K171" s="218"/>
      <c r="L171" s="223"/>
      <c r="M171" s="229"/>
      <c r="N171" s="230"/>
      <c r="O171" s="230"/>
      <c r="P171" s="230"/>
      <c r="Q171" s="230"/>
      <c r="R171" s="230"/>
      <c r="S171" s="230"/>
      <c r="T171" s="231"/>
      <c r="AT171" s="227" t="s">
        <v>169</v>
      </c>
      <c r="AU171" s="227" t="s">
        <v>85</v>
      </c>
      <c r="AV171" s="14" t="s">
        <v>85</v>
      </c>
      <c r="AW171" s="14" t="s">
        <v>32</v>
      </c>
      <c r="AX171" s="14" t="s">
        <v>76</v>
      </c>
      <c r="AY171" s="227" t="s">
        <v>163</v>
      </c>
    </row>
    <row r="172" spans="1:65" s="16" customFormat="1" ht="11.25">
      <c r="B172" s="243"/>
      <c r="C172" s="244"/>
      <c r="D172" s="208" t="s">
        <v>169</v>
      </c>
      <c r="E172" s="245" t="s">
        <v>173</v>
      </c>
      <c r="F172" s="246" t="s">
        <v>267</v>
      </c>
      <c r="G172" s="244"/>
      <c r="H172" s="247">
        <v>50.82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169</v>
      </c>
      <c r="AU172" s="253" t="s">
        <v>85</v>
      </c>
      <c r="AV172" s="16" t="s">
        <v>97</v>
      </c>
      <c r="AW172" s="16" t="s">
        <v>32</v>
      </c>
      <c r="AX172" s="16" t="s">
        <v>76</v>
      </c>
      <c r="AY172" s="253" t="s">
        <v>163</v>
      </c>
    </row>
    <row r="173" spans="1:65" s="13" customFormat="1" ht="11.25">
      <c r="B173" s="206"/>
      <c r="C173" s="207"/>
      <c r="D173" s="208" t="s">
        <v>169</v>
      </c>
      <c r="E173" s="209" t="s">
        <v>1</v>
      </c>
      <c r="F173" s="210" t="s">
        <v>271</v>
      </c>
      <c r="G173" s="207"/>
      <c r="H173" s="209" t="s">
        <v>1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169</v>
      </c>
      <c r="AU173" s="216" t="s">
        <v>85</v>
      </c>
      <c r="AV173" s="13" t="s">
        <v>83</v>
      </c>
      <c r="AW173" s="13" t="s">
        <v>32</v>
      </c>
      <c r="AX173" s="13" t="s">
        <v>76</v>
      </c>
      <c r="AY173" s="216" t="s">
        <v>163</v>
      </c>
    </row>
    <row r="174" spans="1:65" s="14" customFormat="1" ht="11.25">
      <c r="B174" s="217"/>
      <c r="C174" s="218"/>
      <c r="D174" s="208" t="s">
        <v>169</v>
      </c>
      <c r="E174" s="219" t="s">
        <v>1</v>
      </c>
      <c r="F174" s="220" t="s">
        <v>1109</v>
      </c>
      <c r="G174" s="218"/>
      <c r="H174" s="221">
        <v>4.9059999999999997</v>
      </c>
      <c r="I174" s="222"/>
      <c r="J174" s="218"/>
      <c r="K174" s="218"/>
      <c r="L174" s="223"/>
      <c r="M174" s="229"/>
      <c r="N174" s="230"/>
      <c r="O174" s="230"/>
      <c r="P174" s="230"/>
      <c r="Q174" s="230"/>
      <c r="R174" s="230"/>
      <c r="S174" s="230"/>
      <c r="T174" s="231"/>
      <c r="AT174" s="227" t="s">
        <v>169</v>
      </c>
      <c r="AU174" s="227" t="s">
        <v>85</v>
      </c>
      <c r="AV174" s="14" t="s">
        <v>85</v>
      </c>
      <c r="AW174" s="14" t="s">
        <v>32</v>
      </c>
      <c r="AX174" s="14" t="s">
        <v>76</v>
      </c>
      <c r="AY174" s="227" t="s">
        <v>163</v>
      </c>
    </row>
    <row r="175" spans="1:65" s="14" customFormat="1" ht="11.25">
      <c r="B175" s="217"/>
      <c r="C175" s="218"/>
      <c r="D175" s="208" t="s">
        <v>169</v>
      </c>
      <c r="E175" s="219" t="s">
        <v>1</v>
      </c>
      <c r="F175" s="220" t="s">
        <v>1047</v>
      </c>
      <c r="G175" s="218"/>
      <c r="H175" s="221">
        <v>0.82799999999999996</v>
      </c>
      <c r="I175" s="222"/>
      <c r="J175" s="218"/>
      <c r="K175" s="218"/>
      <c r="L175" s="223"/>
      <c r="M175" s="229"/>
      <c r="N175" s="230"/>
      <c r="O175" s="230"/>
      <c r="P175" s="230"/>
      <c r="Q175" s="230"/>
      <c r="R175" s="230"/>
      <c r="S175" s="230"/>
      <c r="T175" s="231"/>
      <c r="AT175" s="227" t="s">
        <v>169</v>
      </c>
      <c r="AU175" s="227" t="s">
        <v>85</v>
      </c>
      <c r="AV175" s="14" t="s">
        <v>85</v>
      </c>
      <c r="AW175" s="14" t="s">
        <v>32</v>
      </c>
      <c r="AX175" s="14" t="s">
        <v>76</v>
      </c>
      <c r="AY175" s="227" t="s">
        <v>163</v>
      </c>
    </row>
    <row r="176" spans="1:65" s="16" customFormat="1" ht="11.25">
      <c r="B176" s="243"/>
      <c r="C176" s="244"/>
      <c r="D176" s="208" t="s">
        <v>169</v>
      </c>
      <c r="E176" s="245" t="s">
        <v>1</v>
      </c>
      <c r="F176" s="246" t="s">
        <v>267</v>
      </c>
      <c r="G176" s="244"/>
      <c r="H176" s="247">
        <v>5.734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169</v>
      </c>
      <c r="AU176" s="253" t="s">
        <v>85</v>
      </c>
      <c r="AV176" s="16" t="s">
        <v>97</v>
      </c>
      <c r="AW176" s="16" t="s">
        <v>32</v>
      </c>
      <c r="AX176" s="16" t="s">
        <v>76</v>
      </c>
      <c r="AY176" s="253" t="s">
        <v>163</v>
      </c>
    </row>
    <row r="177" spans="1:65" s="15" customFormat="1" ht="11.25">
      <c r="B177" s="232"/>
      <c r="C177" s="233"/>
      <c r="D177" s="208" t="s">
        <v>169</v>
      </c>
      <c r="E177" s="234" t="s">
        <v>195</v>
      </c>
      <c r="F177" s="235" t="s">
        <v>196</v>
      </c>
      <c r="G177" s="233"/>
      <c r="H177" s="236">
        <v>69.259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169</v>
      </c>
      <c r="AU177" s="242" t="s">
        <v>85</v>
      </c>
      <c r="AV177" s="15" t="s">
        <v>111</v>
      </c>
      <c r="AW177" s="15" t="s">
        <v>32</v>
      </c>
      <c r="AX177" s="15" t="s">
        <v>76</v>
      </c>
      <c r="AY177" s="242" t="s">
        <v>163</v>
      </c>
    </row>
    <row r="178" spans="1:65" s="14" customFormat="1" ht="11.25">
      <c r="B178" s="217"/>
      <c r="C178" s="218"/>
      <c r="D178" s="208" t="s">
        <v>169</v>
      </c>
      <c r="E178" s="219" t="s">
        <v>189</v>
      </c>
      <c r="F178" s="220" t="s">
        <v>274</v>
      </c>
      <c r="G178" s="218"/>
      <c r="H178" s="221">
        <v>206.58099999999999</v>
      </c>
      <c r="I178" s="222"/>
      <c r="J178" s="218"/>
      <c r="K178" s="218"/>
      <c r="L178" s="223"/>
      <c r="M178" s="229"/>
      <c r="N178" s="230"/>
      <c r="O178" s="230"/>
      <c r="P178" s="230"/>
      <c r="Q178" s="230"/>
      <c r="R178" s="230"/>
      <c r="S178" s="230"/>
      <c r="T178" s="231"/>
      <c r="AT178" s="227" t="s">
        <v>169</v>
      </c>
      <c r="AU178" s="227" t="s">
        <v>85</v>
      </c>
      <c r="AV178" s="14" t="s">
        <v>85</v>
      </c>
      <c r="AW178" s="14" t="s">
        <v>32</v>
      </c>
      <c r="AX178" s="14" t="s">
        <v>76</v>
      </c>
      <c r="AY178" s="227" t="s">
        <v>163</v>
      </c>
    </row>
    <row r="179" spans="1:65" s="14" customFormat="1" ht="11.25">
      <c r="B179" s="217"/>
      <c r="C179" s="218"/>
      <c r="D179" s="208" t="s">
        <v>169</v>
      </c>
      <c r="E179" s="219" t="s">
        <v>192</v>
      </c>
      <c r="F179" s="220" t="s">
        <v>199</v>
      </c>
      <c r="G179" s="218"/>
      <c r="H179" s="221">
        <v>275.83999999999997</v>
      </c>
      <c r="I179" s="222"/>
      <c r="J179" s="218"/>
      <c r="K179" s="218"/>
      <c r="L179" s="223"/>
      <c r="M179" s="229"/>
      <c r="N179" s="230"/>
      <c r="O179" s="230"/>
      <c r="P179" s="230"/>
      <c r="Q179" s="230"/>
      <c r="R179" s="230"/>
      <c r="S179" s="230"/>
      <c r="T179" s="231"/>
      <c r="AT179" s="227" t="s">
        <v>169</v>
      </c>
      <c r="AU179" s="227" t="s">
        <v>85</v>
      </c>
      <c r="AV179" s="14" t="s">
        <v>85</v>
      </c>
      <c r="AW179" s="14" t="s">
        <v>32</v>
      </c>
      <c r="AX179" s="14" t="s">
        <v>76</v>
      </c>
      <c r="AY179" s="227" t="s">
        <v>163</v>
      </c>
    </row>
    <row r="180" spans="1:65" s="14" customFormat="1" ht="22.5">
      <c r="B180" s="217"/>
      <c r="C180" s="218"/>
      <c r="D180" s="208" t="s">
        <v>169</v>
      </c>
      <c r="E180" s="219" t="s">
        <v>1</v>
      </c>
      <c r="F180" s="220" t="s">
        <v>275</v>
      </c>
      <c r="G180" s="218"/>
      <c r="H180" s="221">
        <v>275.83999999999997</v>
      </c>
      <c r="I180" s="222"/>
      <c r="J180" s="218"/>
      <c r="K180" s="218"/>
      <c r="L180" s="223"/>
      <c r="M180" s="229"/>
      <c r="N180" s="230"/>
      <c r="O180" s="230"/>
      <c r="P180" s="230"/>
      <c r="Q180" s="230"/>
      <c r="R180" s="230"/>
      <c r="S180" s="230"/>
      <c r="T180" s="231"/>
      <c r="AT180" s="227" t="s">
        <v>169</v>
      </c>
      <c r="AU180" s="227" t="s">
        <v>85</v>
      </c>
      <c r="AV180" s="14" t="s">
        <v>85</v>
      </c>
      <c r="AW180" s="14" t="s">
        <v>32</v>
      </c>
      <c r="AX180" s="14" t="s">
        <v>83</v>
      </c>
      <c r="AY180" s="227" t="s">
        <v>163</v>
      </c>
    </row>
    <row r="181" spans="1:65" s="2" customFormat="1" ht="37.9" customHeight="1">
      <c r="A181" s="35"/>
      <c r="B181" s="36"/>
      <c r="C181" s="193" t="s">
        <v>259</v>
      </c>
      <c r="D181" s="193" t="s">
        <v>165</v>
      </c>
      <c r="E181" s="194" t="s">
        <v>277</v>
      </c>
      <c r="F181" s="195" t="s">
        <v>278</v>
      </c>
      <c r="G181" s="196" t="s">
        <v>229</v>
      </c>
      <c r="H181" s="197">
        <v>275.83999999999997</v>
      </c>
      <c r="I181" s="198"/>
      <c r="J181" s="199">
        <f>ROUND(I181*H181,2)</f>
        <v>0</v>
      </c>
      <c r="K181" s="195" t="s">
        <v>212</v>
      </c>
      <c r="L181" s="40"/>
      <c r="M181" s="200" t="s">
        <v>1</v>
      </c>
      <c r="N181" s="201" t="s">
        <v>43</v>
      </c>
      <c r="O181" s="73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4" t="s">
        <v>111</v>
      </c>
      <c r="AT181" s="204" t="s">
        <v>165</v>
      </c>
      <c r="AU181" s="204" t="s">
        <v>85</v>
      </c>
      <c r="AY181" s="18" t="s">
        <v>163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8" t="s">
        <v>111</v>
      </c>
      <c r="BK181" s="205">
        <f>ROUND(I181*H181,2)</f>
        <v>0</v>
      </c>
      <c r="BL181" s="18" t="s">
        <v>111</v>
      </c>
      <c r="BM181" s="204" t="s">
        <v>1110</v>
      </c>
    </row>
    <row r="182" spans="1:65" s="14" customFormat="1" ht="11.25">
      <c r="B182" s="217"/>
      <c r="C182" s="218"/>
      <c r="D182" s="208" t="s">
        <v>169</v>
      </c>
      <c r="E182" s="219" t="s">
        <v>1</v>
      </c>
      <c r="F182" s="220" t="s">
        <v>280</v>
      </c>
      <c r="G182" s="218"/>
      <c r="H182" s="221">
        <v>275.83999999999997</v>
      </c>
      <c r="I182" s="222"/>
      <c r="J182" s="218"/>
      <c r="K182" s="218"/>
      <c r="L182" s="223"/>
      <c r="M182" s="229"/>
      <c r="N182" s="230"/>
      <c r="O182" s="230"/>
      <c r="P182" s="230"/>
      <c r="Q182" s="230"/>
      <c r="R182" s="230"/>
      <c r="S182" s="230"/>
      <c r="T182" s="231"/>
      <c r="AT182" s="227" t="s">
        <v>169</v>
      </c>
      <c r="AU182" s="227" t="s">
        <v>85</v>
      </c>
      <c r="AV182" s="14" t="s">
        <v>85</v>
      </c>
      <c r="AW182" s="14" t="s">
        <v>32</v>
      </c>
      <c r="AX182" s="14" t="s">
        <v>83</v>
      </c>
      <c r="AY182" s="227" t="s">
        <v>163</v>
      </c>
    </row>
    <row r="183" spans="1:65" s="2" customFormat="1" ht="24.2" customHeight="1">
      <c r="A183" s="35"/>
      <c r="B183" s="36"/>
      <c r="C183" s="193" t="s">
        <v>276</v>
      </c>
      <c r="D183" s="193" t="s">
        <v>165</v>
      </c>
      <c r="E183" s="194" t="s">
        <v>282</v>
      </c>
      <c r="F183" s="195" t="s">
        <v>283</v>
      </c>
      <c r="G183" s="196" t="s">
        <v>229</v>
      </c>
      <c r="H183" s="197">
        <v>551.67999999999995</v>
      </c>
      <c r="I183" s="198"/>
      <c r="J183" s="199">
        <f>ROUND(I183*H183,2)</f>
        <v>0</v>
      </c>
      <c r="K183" s="195" t="s">
        <v>212</v>
      </c>
      <c r="L183" s="40"/>
      <c r="M183" s="200" t="s">
        <v>1</v>
      </c>
      <c r="N183" s="201" t="s">
        <v>43</v>
      </c>
      <c r="O183" s="73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4" t="s">
        <v>111</v>
      </c>
      <c r="AT183" s="204" t="s">
        <v>165</v>
      </c>
      <c r="AU183" s="204" t="s">
        <v>85</v>
      </c>
      <c r="AY183" s="18" t="s">
        <v>163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8" t="s">
        <v>111</v>
      </c>
      <c r="BK183" s="205">
        <f>ROUND(I183*H183,2)</f>
        <v>0</v>
      </c>
      <c r="BL183" s="18" t="s">
        <v>111</v>
      </c>
      <c r="BM183" s="204" t="s">
        <v>1111</v>
      </c>
    </row>
    <row r="184" spans="1:65" s="14" customFormat="1" ht="11.25">
      <c r="B184" s="217"/>
      <c r="C184" s="218"/>
      <c r="D184" s="208" t="s">
        <v>169</v>
      </c>
      <c r="E184" s="219" t="s">
        <v>1</v>
      </c>
      <c r="F184" s="220" t="s">
        <v>285</v>
      </c>
      <c r="G184" s="218"/>
      <c r="H184" s="221">
        <v>275.83999999999997</v>
      </c>
      <c r="I184" s="222"/>
      <c r="J184" s="218"/>
      <c r="K184" s="218"/>
      <c r="L184" s="223"/>
      <c r="M184" s="229"/>
      <c r="N184" s="230"/>
      <c r="O184" s="230"/>
      <c r="P184" s="230"/>
      <c r="Q184" s="230"/>
      <c r="R184" s="230"/>
      <c r="S184" s="230"/>
      <c r="T184" s="231"/>
      <c r="AT184" s="227" t="s">
        <v>169</v>
      </c>
      <c r="AU184" s="227" t="s">
        <v>85</v>
      </c>
      <c r="AV184" s="14" t="s">
        <v>85</v>
      </c>
      <c r="AW184" s="14" t="s">
        <v>32</v>
      </c>
      <c r="AX184" s="14" t="s">
        <v>76</v>
      </c>
      <c r="AY184" s="227" t="s">
        <v>163</v>
      </c>
    </row>
    <row r="185" spans="1:65" s="14" customFormat="1" ht="11.25">
      <c r="B185" s="217"/>
      <c r="C185" s="218"/>
      <c r="D185" s="208" t="s">
        <v>169</v>
      </c>
      <c r="E185" s="219" t="s">
        <v>1</v>
      </c>
      <c r="F185" s="220" t="s">
        <v>286</v>
      </c>
      <c r="G185" s="218"/>
      <c r="H185" s="221">
        <v>275.83999999999997</v>
      </c>
      <c r="I185" s="222"/>
      <c r="J185" s="218"/>
      <c r="K185" s="218"/>
      <c r="L185" s="223"/>
      <c r="M185" s="229"/>
      <c r="N185" s="230"/>
      <c r="O185" s="230"/>
      <c r="P185" s="230"/>
      <c r="Q185" s="230"/>
      <c r="R185" s="230"/>
      <c r="S185" s="230"/>
      <c r="T185" s="231"/>
      <c r="AT185" s="227" t="s">
        <v>169</v>
      </c>
      <c r="AU185" s="227" t="s">
        <v>85</v>
      </c>
      <c r="AV185" s="14" t="s">
        <v>85</v>
      </c>
      <c r="AW185" s="14" t="s">
        <v>32</v>
      </c>
      <c r="AX185" s="14" t="s">
        <v>76</v>
      </c>
      <c r="AY185" s="227" t="s">
        <v>163</v>
      </c>
    </row>
    <row r="186" spans="1:65" s="15" customFormat="1" ht="11.25">
      <c r="B186" s="232"/>
      <c r="C186" s="233"/>
      <c r="D186" s="208" t="s">
        <v>169</v>
      </c>
      <c r="E186" s="234" t="s">
        <v>1</v>
      </c>
      <c r="F186" s="235" t="s">
        <v>196</v>
      </c>
      <c r="G186" s="233"/>
      <c r="H186" s="236">
        <v>551.67999999999995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169</v>
      </c>
      <c r="AU186" s="242" t="s">
        <v>85</v>
      </c>
      <c r="AV186" s="15" t="s">
        <v>111</v>
      </c>
      <c r="AW186" s="15" t="s">
        <v>32</v>
      </c>
      <c r="AX186" s="15" t="s">
        <v>83</v>
      </c>
      <c r="AY186" s="242" t="s">
        <v>163</v>
      </c>
    </row>
    <row r="187" spans="1:65" s="2" customFormat="1" ht="16.5" customHeight="1">
      <c r="A187" s="35"/>
      <c r="B187" s="36"/>
      <c r="C187" s="193" t="s">
        <v>281</v>
      </c>
      <c r="D187" s="193" t="s">
        <v>165</v>
      </c>
      <c r="E187" s="194" t="s">
        <v>288</v>
      </c>
      <c r="F187" s="195" t="s">
        <v>289</v>
      </c>
      <c r="G187" s="196" t="s">
        <v>229</v>
      </c>
      <c r="H187" s="197">
        <v>551.67999999999995</v>
      </c>
      <c r="I187" s="198"/>
      <c r="J187" s="199">
        <f>ROUND(I187*H187,2)</f>
        <v>0</v>
      </c>
      <c r="K187" s="195" t="s">
        <v>212</v>
      </c>
      <c r="L187" s="40"/>
      <c r="M187" s="200" t="s">
        <v>1</v>
      </c>
      <c r="N187" s="201" t="s">
        <v>43</v>
      </c>
      <c r="O187" s="73"/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4" t="s">
        <v>111</v>
      </c>
      <c r="AT187" s="204" t="s">
        <v>165</v>
      </c>
      <c r="AU187" s="204" t="s">
        <v>85</v>
      </c>
      <c r="AY187" s="18" t="s">
        <v>163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8" t="s">
        <v>111</v>
      </c>
      <c r="BK187" s="205">
        <f>ROUND(I187*H187,2)</f>
        <v>0</v>
      </c>
      <c r="BL187" s="18" t="s">
        <v>111</v>
      </c>
      <c r="BM187" s="204" t="s">
        <v>1112</v>
      </c>
    </row>
    <row r="188" spans="1:65" s="14" customFormat="1" ht="11.25">
      <c r="B188" s="217"/>
      <c r="C188" s="218"/>
      <c r="D188" s="208" t="s">
        <v>169</v>
      </c>
      <c r="E188" s="219" t="s">
        <v>1</v>
      </c>
      <c r="F188" s="220" t="s">
        <v>291</v>
      </c>
      <c r="G188" s="218"/>
      <c r="H188" s="221">
        <v>275.83999999999997</v>
      </c>
      <c r="I188" s="222"/>
      <c r="J188" s="218"/>
      <c r="K188" s="218"/>
      <c r="L188" s="223"/>
      <c r="M188" s="229"/>
      <c r="N188" s="230"/>
      <c r="O188" s="230"/>
      <c r="P188" s="230"/>
      <c r="Q188" s="230"/>
      <c r="R188" s="230"/>
      <c r="S188" s="230"/>
      <c r="T188" s="231"/>
      <c r="AT188" s="227" t="s">
        <v>169</v>
      </c>
      <c r="AU188" s="227" t="s">
        <v>85</v>
      </c>
      <c r="AV188" s="14" t="s">
        <v>85</v>
      </c>
      <c r="AW188" s="14" t="s">
        <v>32</v>
      </c>
      <c r="AX188" s="14" t="s">
        <v>76</v>
      </c>
      <c r="AY188" s="227" t="s">
        <v>163</v>
      </c>
    </row>
    <row r="189" spans="1:65" s="14" customFormat="1" ht="22.5">
      <c r="B189" s="217"/>
      <c r="C189" s="218"/>
      <c r="D189" s="208" t="s">
        <v>169</v>
      </c>
      <c r="E189" s="219" t="s">
        <v>1</v>
      </c>
      <c r="F189" s="220" t="s">
        <v>292</v>
      </c>
      <c r="G189" s="218"/>
      <c r="H189" s="221">
        <v>275.83999999999997</v>
      </c>
      <c r="I189" s="222"/>
      <c r="J189" s="218"/>
      <c r="K189" s="218"/>
      <c r="L189" s="223"/>
      <c r="M189" s="229"/>
      <c r="N189" s="230"/>
      <c r="O189" s="230"/>
      <c r="P189" s="230"/>
      <c r="Q189" s="230"/>
      <c r="R189" s="230"/>
      <c r="S189" s="230"/>
      <c r="T189" s="231"/>
      <c r="AT189" s="227" t="s">
        <v>169</v>
      </c>
      <c r="AU189" s="227" t="s">
        <v>85</v>
      </c>
      <c r="AV189" s="14" t="s">
        <v>85</v>
      </c>
      <c r="AW189" s="14" t="s">
        <v>32</v>
      </c>
      <c r="AX189" s="14" t="s">
        <v>76</v>
      </c>
      <c r="AY189" s="227" t="s">
        <v>163</v>
      </c>
    </row>
    <row r="190" spans="1:65" s="15" customFormat="1" ht="11.25">
      <c r="B190" s="232"/>
      <c r="C190" s="233"/>
      <c r="D190" s="208" t="s">
        <v>169</v>
      </c>
      <c r="E190" s="234" t="s">
        <v>1</v>
      </c>
      <c r="F190" s="235" t="s">
        <v>196</v>
      </c>
      <c r="G190" s="233"/>
      <c r="H190" s="236">
        <v>551.67999999999995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169</v>
      </c>
      <c r="AU190" s="242" t="s">
        <v>85</v>
      </c>
      <c r="AV190" s="15" t="s">
        <v>111</v>
      </c>
      <c r="AW190" s="15" t="s">
        <v>32</v>
      </c>
      <c r="AX190" s="15" t="s">
        <v>83</v>
      </c>
      <c r="AY190" s="242" t="s">
        <v>163</v>
      </c>
    </row>
    <row r="191" spans="1:65" s="2" customFormat="1" ht="33" customHeight="1">
      <c r="A191" s="35"/>
      <c r="B191" s="36"/>
      <c r="C191" s="193" t="s">
        <v>287</v>
      </c>
      <c r="D191" s="193" t="s">
        <v>165</v>
      </c>
      <c r="E191" s="194" t="s">
        <v>294</v>
      </c>
      <c r="F191" s="195" t="s">
        <v>295</v>
      </c>
      <c r="G191" s="196" t="s">
        <v>296</v>
      </c>
      <c r="H191" s="197">
        <v>496.512</v>
      </c>
      <c r="I191" s="198"/>
      <c r="J191" s="199">
        <f>ROUND(I191*H191,2)</f>
        <v>0</v>
      </c>
      <c r="K191" s="195" t="s">
        <v>212</v>
      </c>
      <c r="L191" s="40"/>
      <c r="M191" s="200" t="s">
        <v>1</v>
      </c>
      <c r="N191" s="201" t="s">
        <v>43</v>
      </c>
      <c r="O191" s="73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4" t="s">
        <v>111</v>
      </c>
      <c r="AT191" s="204" t="s">
        <v>165</v>
      </c>
      <c r="AU191" s="204" t="s">
        <v>85</v>
      </c>
      <c r="AY191" s="18" t="s">
        <v>163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8" t="s">
        <v>111</v>
      </c>
      <c r="BK191" s="205">
        <f>ROUND(I191*H191,2)</f>
        <v>0</v>
      </c>
      <c r="BL191" s="18" t="s">
        <v>111</v>
      </c>
      <c r="BM191" s="204" t="s">
        <v>297</v>
      </c>
    </row>
    <row r="192" spans="1:65" s="14" customFormat="1" ht="11.25">
      <c r="B192" s="217"/>
      <c r="C192" s="218"/>
      <c r="D192" s="208" t="s">
        <v>169</v>
      </c>
      <c r="E192" s="219" t="s">
        <v>1</v>
      </c>
      <c r="F192" s="220" t="s">
        <v>298</v>
      </c>
      <c r="G192" s="218"/>
      <c r="H192" s="221">
        <v>496.512</v>
      </c>
      <c r="I192" s="222"/>
      <c r="J192" s="218"/>
      <c r="K192" s="218"/>
      <c r="L192" s="223"/>
      <c r="M192" s="229"/>
      <c r="N192" s="230"/>
      <c r="O192" s="230"/>
      <c r="P192" s="230"/>
      <c r="Q192" s="230"/>
      <c r="R192" s="230"/>
      <c r="S192" s="230"/>
      <c r="T192" s="231"/>
      <c r="AT192" s="227" t="s">
        <v>169</v>
      </c>
      <c r="AU192" s="227" t="s">
        <v>85</v>
      </c>
      <c r="AV192" s="14" t="s">
        <v>85</v>
      </c>
      <c r="AW192" s="14" t="s">
        <v>32</v>
      </c>
      <c r="AX192" s="14" t="s">
        <v>83</v>
      </c>
      <c r="AY192" s="227" t="s">
        <v>163</v>
      </c>
    </row>
    <row r="193" spans="1:65" s="2" customFormat="1" ht="24.2" customHeight="1">
      <c r="A193" s="35"/>
      <c r="B193" s="36"/>
      <c r="C193" s="193" t="s">
        <v>293</v>
      </c>
      <c r="D193" s="193" t="s">
        <v>165</v>
      </c>
      <c r="E193" s="194" t="s">
        <v>300</v>
      </c>
      <c r="F193" s="195" t="s">
        <v>301</v>
      </c>
      <c r="G193" s="196" t="s">
        <v>229</v>
      </c>
      <c r="H193" s="197">
        <v>206.58099999999999</v>
      </c>
      <c r="I193" s="198"/>
      <c r="J193" s="199">
        <f>ROUND(I193*H193,2)</f>
        <v>0</v>
      </c>
      <c r="K193" s="195" t="s">
        <v>212</v>
      </c>
      <c r="L193" s="40"/>
      <c r="M193" s="200" t="s">
        <v>1</v>
      </c>
      <c r="N193" s="201" t="s">
        <v>43</v>
      </c>
      <c r="O193" s="73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4" t="s">
        <v>111</v>
      </c>
      <c r="AT193" s="204" t="s">
        <v>165</v>
      </c>
      <c r="AU193" s="204" t="s">
        <v>85</v>
      </c>
      <c r="AY193" s="18" t="s">
        <v>163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8" t="s">
        <v>111</v>
      </c>
      <c r="BK193" s="205">
        <f>ROUND(I193*H193,2)</f>
        <v>0</v>
      </c>
      <c r="BL193" s="18" t="s">
        <v>111</v>
      </c>
      <c r="BM193" s="204" t="s">
        <v>302</v>
      </c>
    </row>
    <row r="194" spans="1:65" s="14" customFormat="1" ht="11.25">
      <c r="B194" s="217"/>
      <c r="C194" s="218"/>
      <c r="D194" s="208" t="s">
        <v>169</v>
      </c>
      <c r="E194" s="219" t="s">
        <v>1</v>
      </c>
      <c r="F194" s="220" t="s">
        <v>303</v>
      </c>
      <c r="G194" s="218"/>
      <c r="H194" s="221">
        <v>206.58099999999999</v>
      </c>
      <c r="I194" s="222"/>
      <c r="J194" s="218"/>
      <c r="K194" s="218"/>
      <c r="L194" s="223"/>
      <c r="M194" s="229"/>
      <c r="N194" s="230"/>
      <c r="O194" s="230"/>
      <c r="P194" s="230"/>
      <c r="Q194" s="230"/>
      <c r="R194" s="230"/>
      <c r="S194" s="230"/>
      <c r="T194" s="231"/>
      <c r="AT194" s="227" t="s">
        <v>169</v>
      </c>
      <c r="AU194" s="227" t="s">
        <v>85</v>
      </c>
      <c r="AV194" s="14" t="s">
        <v>85</v>
      </c>
      <c r="AW194" s="14" t="s">
        <v>32</v>
      </c>
      <c r="AX194" s="14" t="s">
        <v>83</v>
      </c>
      <c r="AY194" s="227" t="s">
        <v>163</v>
      </c>
    </row>
    <row r="195" spans="1:65" s="2" customFormat="1" ht="24.2" customHeight="1">
      <c r="A195" s="35"/>
      <c r="B195" s="36"/>
      <c r="C195" s="193" t="s">
        <v>299</v>
      </c>
      <c r="D195" s="193" t="s">
        <v>165</v>
      </c>
      <c r="E195" s="194" t="s">
        <v>304</v>
      </c>
      <c r="F195" s="195" t="s">
        <v>305</v>
      </c>
      <c r="G195" s="196" t="s">
        <v>229</v>
      </c>
      <c r="H195" s="197">
        <v>44.475000000000001</v>
      </c>
      <c r="I195" s="198"/>
      <c r="J195" s="199">
        <f>ROUND(I195*H195,2)</f>
        <v>0</v>
      </c>
      <c r="K195" s="195" t="s">
        <v>212</v>
      </c>
      <c r="L195" s="40"/>
      <c r="M195" s="200" t="s">
        <v>1</v>
      </c>
      <c r="N195" s="201" t="s">
        <v>43</v>
      </c>
      <c r="O195" s="73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4" t="s">
        <v>111</v>
      </c>
      <c r="AT195" s="204" t="s">
        <v>165</v>
      </c>
      <c r="AU195" s="204" t="s">
        <v>85</v>
      </c>
      <c r="AY195" s="18" t="s">
        <v>163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8" t="s">
        <v>111</v>
      </c>
      <c r="BK195" s="205">
        <f>ROUND(I195*H195,2)</f>
        <v>0</v>
      </c>
      <c r="BL195" s="18" t="s">
        <v>111</v>
      </c>
      <c r="BM195" s="204" t="s">
        <v>306</v>
      </c>
    </row>
    <row r="196" spans="1:65" s="13" customFormat="1" ht="11.25">
      <c r="B196" s="206"/>
      <c r="C196" s="207"/>
      <c r="D196" s="208" t="s">
        <v>169</v>
      </c>
      <c r="E196" s="209" t="s">
        <v>1</v>
      </c>
      <c r="F196" s="210" t="s">
        <v>220</v>
      </c>
      <c r="G196" s="207"/>
      <c r="H196" s="209" t="s">
        <v>1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169</v>
      </c>
      <c r="AU196" s="216" t="s">
        <v>85</v>
      </c>
      <c r="AV196" s="13" t="s">
        <v>83</v>
      </c>
      <c r="AW196" s="13" t="s">
        <v>32</v>
      </c>
      <c r="AX196" s="13" t="s">
        <v>76</v>
      </c>
      <c r="AY196" s="216" t="s">
        <v>163</v>
      </c>
    </row>
    <row r="197" spans="1:65" s="14" customFormat="1" ht="11.25">
      <c r="B197" s="217"/>
      <c r="C197" s="218"/>
      <c r="D197" s="208" t="s">
        <v>169</v>
      </c>
      <c r="E197" s="219" t="s">
        <v>1</v>
      </c>
      <c r="F197" s="220" t="s">
        <v>1113</v>
      </c>
      <c r="G197" s="218"/>
      <c r="H197" s="221">
        <v>6.3449999999999998</v>
      </c>
      <c r="I197" s="222"/>
      <c r="J197" s="218"/>
      <c r="K197" s="218"/>
      <c r="L197" s="223"/>
      <c r="M197" s="229"/>
      <c r="N197" s="230"/>
      <c r="O197" s="230"/>
      <c r="P197" s="230"/>
      <c r="Q197" s="230"/>
      <c r="R197" s="230"/>
      <c r="S197" s="230"/>
      <c r="T197" s="231"/>
      <c r="AT197" s="227" t="s">
        <v>169</v>
      </c>
      <c r="AU197" s="227" t="s">
        <v>85</v>
      </c>
      <c r="AV197" s="14" t="s">
        <v>85</v>
      </c>
      <c r="AW197" s="14" t="s">
        <v>32</v>
      </c>
      <c r="AX197" s="14" t="s">
        <v>76</v>
      </c>
      <c r="AY197" s="227" t="s">
        <v>163</v>
      </c>
    </row>
    <row r="198" spans="1:65" s="16" customFormat="1" ht="11.25">
      <c r="B198" s="243"/>
      <c r="C198" s="244"/>
      <c r="D198" s="208" t="s">
        <v>169</v>
      </c>
      <c r="E198" s="245" t="s">
        <v>1</v>
      </c>
      <c r="F198" s="246" t="s">
        <v>267</v>
      </c>
      <c r="G198" s="244"/>
      <c r="H198" s="247">
        <v>6.3449999999999998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169</v>
      </c>
      <c r="AU198" s="253" t="s">
        <v>85</v>
      </c>
      <c r="AV198" s="16" t="s">
        <v>97</v>
      </c>
      <c r="AW198" s="16" t="s">
        <v>32</v>
      </c>
      <c r="AX198" s="16" t="s">
        <v>76</v>
      </c>
      <c r="AY198" s="253" t="s">
        <v>163</v>
      </c>
    </row>
    <row r="199" spans="1:65" s="14" customFormat="1" ht="11.25">
      <c r="B199" s="217"/>
      <c r="C199" s="218"/>
      <c r="D199" s="208" t="s">
        <v>169</v>
      </c>
      <c r="E199" s="219" t="s">
        <v>187</v>
      </c>
      <c r="F199" s="220" t="s">
        <v>1114</v>
      </c>
      <c r="G199" s="218"/>
      <c r="H199" s="221">
        <v>44.475000000000001</v>
      </c>
      <c r="I199" s="222"/>
      <c r="J199" s="218"/>
      <c r="K199" s="218"/>
      <c r="L199" s="223"/>
      <c r="M199" s="229"/>
      <c r="N199" s="230"/>
      <c r="O199" s="230"/>
      <c r="P199" s="230"/>
      <c r="Q199" s="230"/>
      <c r="R199" s="230"/>
      <c r="S199" s="230"/>
      <c r="T199" s="231"/>
      <c r="AT199" s="227" t="s">
        <v>169</v>
      </c>
      <c r="AU199" s="227" t="s">
        <v>85</v>
      </c>
      <c r="AV199" s="14" t="s">
        <v>85</v>
      </c>
      <c r="AW199" s="14" t="s">
        <v>32</v>
      </c>
      <c r="AX199" s="14" t="s">
        <v>83</v>
      </c>
      <c r="AY199" s="227" t="s">
        <v>163</v>
      </c>
    </row>
    <row r="200" spans="1:65" s="2" customFormat="1" ht="16.5" customHeight="1">
      <c r="A200" s="35"/>
      <c r="B200" s="36"/>
      <c r="C200" s="254" t="s">
        <v>8</v>
      </c>
      <c r="D200" s="254" t="s">
        <v>311</v>
      </c>
      <c r="E200" s="255" t="s">
        <v>312</v>
      </c>
      <c r="F200" s="256" t="s">
        <v>313</v>
      </c>
      <c r="G200" s="257" t="s">
        <v>296</v>
      </c>
      <c r="H200" s="258">
        <v>371.846</v>
      </c>
      <c r="I200" s="259"/>
      <c r="J200" s="260">
        <f>ROUND(I200*H200,2)</f>
        <v>0</v>
      </c>
      <c r="K200" s="256" t="s">
        <v>212</v>
      </c>
      <c r="L200" s="261"/>
      <c r="M200" s="262" t="s">
        <v>1</v>
      </c>
      <c r="N200" s="263" t="s">
        <v>43</v>
      </c>
      <c r="O200" s="73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4" t="s">
        <v>253</v>
      </c>
      <c r="AT200" s="204" t="s">
        <v>311</v>
      </c>
      <c r="AU200" s="204" t="s">
        <v>85</v>
      </c>
      <c r="AY200" s="18" t="s">
        <v>163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8" t="s">
        <v>111</v>
      </c>
      <c r="BK200" s="205">
        <f>ROUND(I200*H200,2)</f>
        <v>0</v>
      </c>
      <c r="BL200" s="18" t="s">
        <v>111</v>
      </c>
      <c r="BM200" s="204" t="s">
        <v>314</v>
      </c>
    </row>
    <row r="201" spans="1:65" s="13" customFormat="1" ht="11.25">
      <c r="B201" s="206"/>
      <c r="C201" s="207"/>
      <c r="D201" s="208" t="s">
        <v>169</v>
      </c>
      <c r="E201" s="209" t="s">
        <v>1</v>
      </c>
      <c r="F201" s="210" t="s">
        <v>315</v>
      </c>
      <c r="G201" s="207"/>
      <c r="H201" s="209" t="s">
        <v>1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169</v>
      </c>
      <c r="AU201" s="216" t="s">
        <v>85</v>
      </c>
      <c r="AV201" s="13" t="s">
        <v>83</v>
      </c>
      <c r="AW201" s="13" t="s">
        <v>32</v>
      </c>
      <c r="AX201" s="13" t="s">
        <v>76</v>
      </c>
      <c r="AY201" s="216" t="s">
        <v>163</v>
      </c>
    </row>
    <row r="202" spans="1:65" s="14" customFormat="1" ht="11.25">
      <c r="B202" s="217"/>
      <c r="C202" s="218"/>
      <c r="D202" s="208" t="s">
        <v>169</v>
      </c>
      <c r="E202" s="219" t="s">
        <v>1</v>
      </c>
      <c r="F202" s="220" t="s">
        <v>316</v>
      </c>
      <c r="G202" s="218"/>
      <c r="H202" s="221">
        <v>371.846</v>
      </c>
      <c r="I202" s="222"/>
      <c r="J202" s="218"/>
      <c r="K202" s="218"/>
      <c r="L202" s="223"/>
      <c r="M202" s="229"/>
      <c r="N202" s="230"/>
      <c r="O202" s="230"/>
      <c r="P202" s="230"/>
      <c r="Q202" s="230"/>
      <c r="R202" s="230"/>
      <c r="S202" s="230"/>
      <c r="T202" s="231"/>
      <c r="AT202" s="227" t="s">
        <v>169</v>
      </c>
      <c r="AU202" s="227" t="s">
        <v>85</v>
      </c>
      <c r="AV202" s="14" t="s">
        <v>85</v>
      </c>
      <c r="AW202" s="14" t="s">
        <v>32</v>
      </c>
      <c r="AX202" s="14" t="s">
        <v>83</v>
      </c>
      <c r="AY202" s="227" t="s">
        <v>163</v>
      </c>
    </row>
    <row r="203" spans="1:65" s="2" customFormat="1" ht="16.5" customHeight="1">
      <c r="A203" s="35"/>
      <c r="B203" s="36"/>
      <c r="C203" s="254" t="s">
        <v>310</v>
      </c>
      <c r="D203" s="254" t="s">
        <v>311</v>
      </c>
      <c r="E203" s="255" t="s">
        <v>318</v>
      </c>
      <c r="F203" s="256" t="s">
        <v>319</v>
      </c>
      <c r="G203" s="257" t="s">
        <v>296</v>
      </c>
      <c r="H203" s="258">
        <v>80.055000000000007</v>
      </c>
      <c r="I203" s="259"/>
      <c r="J203" s="260">
        <f>ROUND(I203*H203,2)</f>
        <v>0</v>
      </c>
      <c r="K203" s="256" t="s">
        <v>212</v>
      </c>
      <c r="L203" s="261"/>
      <c r="M203" s="262" t="s">
        <v>1</v>
      </c>
      <c r="N203" s="263" t="s">
        <v>43</v>
      </c>
      <c r="O203" s="73"/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4" t="s">
        <v>253</v>
      </c>
      <c r="AT203" s="204" t="s">
        <v>311</v>
      </c>
      <c r="AU203" s="204" t="s">
        <v>85</v>
      </c>
      <c r="AY203" s="18" t="s">
        <v>163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8" t="s">
        <v>111</v>
      </c>
      <c r="BK203" s="205">
        <f>ROUND(I203*H203,2)</f>
        <v>0</v>
      </c>
      <c r="BL203" s="18" t="s">
        <v>111</v>
      </c>
      <c r="BM203" s="204" t="s">
        <v>320</v>
      </c>
    </row>
    <row r="204" spans="1:65" s="13" customFormat="1" ht="11.25">
      <c r="B204" s="206"/>
      <c r="C204" s="207"/>
      <c r="D204" s="208" t="s">
        <v>169</v>
      </c>
      <c r="E204" s="209" t="s">
        <v>1</v>
      </c>
      <c r="F204" s="210" t="s">
        <v>220</v>
      </c>
      <c r="G204" s="207"/>
      <c r="H204" s="209" t="s">
        <v>1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169</v>
      </c>
      <c r="AU204" s="216" t="s">
        <v>85</v>
      </c>
      <c r="AV204" s="13" t="s">
        <v>83</v>
      </c>
      <c r="AW204" s="13" t="s">
        <v>32</v>
      </c>
      <c r="AX204" s="13" t="s">
        <v>76</v>
      </c>
      <c r="AY204" s="216" t="s">
        <v>163</v>
      </c>
    </row>
    <row r="205" spans="1:65" s="14" customFormat="1" ht="11.25">
      <c r="B205" s="217"/>
      <c r="C205" s="218"/>
      <c r="D205" s="208" t="s">
        <v>169</v>
      </c>
      <c r="E205" s="219" t="s">
        <v>1</v>
      </c>
      <c r="F205" s="220" t="s">
        <v>321</v>
      </c>
      <c r="G205" s="218"/>
      <c r="H205" s="221">
        <v>80.055000000000007</v>
      </c>
      <c r="I205" s="222"/>
      <c r="J205" s="218"/>
      <c r="K205" s="218"/>
      <c r="L205" s="223"/>
      <c r="M205" s="229"/>
      <c r="N205" s="230"/>
      <c r="O205" s="230"/>
      <c r="P205" s="230"/>
      <c r="Q205" s="230"/>
      <c r="R205" s="230"/>
      <c r="S205" s="230"/>
      <c r="T205" s="231"/>
      <c r="AT205" s="227" t="s">
        <v>169</v>
      </c>
      <c r="AU205" s="227" t="s">
        <v>85</v>
      </c>
      <c r="AV205" s="14" t="s">
        <v>85</v>
      </c>
      <c r="AW205" s="14" t="s">
        <v>32</v>
      </c>
      <c r="AX205" s="14" t="s">
        <v>83</v>
      </c>
      <c r="AY205" s="227" t="s">
        <v>163</v>
      </c>
    </row>
    <row r="206" spans="1:65" s="2" customFormat="1" ht="24.2" customHeight="1">
      <c r="A206" s="35"/>
      <c r="B206" s="36"/>
      <c r="C206" s="193" t="s">
        <v>317</v>
      </c>
      <c r="D206" s="193" t="s">
        <v>165</v>
      </c>
      <c r="E206" s="194" t="s">
        <v>282</v>
      </c>
      <c r="F206" s="195" t="s">
        <v>283</v>
      </c>
      <c r="G206" s="196" t="s">
        <v>229</v>
      </c>
      <c r="H206" s="197">
        <v>263.76100000000002</v>
      </c>
      <c r="I206" s="198"/>
      <c r="J206" s="199">
        <f>ROUND(I206*H206,2)</f>
        <v>0</v>
      </c>
      <c r="K206" s="195" t="s">
        <v>212</v>
      </c>
      <c r="L206" s="40"/>
      <c r="M206" s="200" t="s">
        <v>1</v>
      </c>
      <c r="N206" s="201" t="s">
        <v>43</v>
      </c>
      <c r="O206" s="73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4" t="s">
        <v>111</v>
      </c>
      <c r="AT206" s="204" t="s">
        <v>165</v>
      </c>
      <c r="AU206" s="204" t="s">
        <v>85</v>
      </c>
      <c r="AY206" s="18" t="s">
        <v>163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8" t="s">
        <v>111</v>
      </c>
      <c r="BK206" s="205">
        <f>ROUND(I206*H206,2)</f>
        <v>0</v>
      </c>
      <c r="BL206" s="18" t="s">
        <v>111</v>
      </c>
      <c r="BM206" s="204" t="s">
        <v>323</v>
      </c>
    </row>
    <row r="207" spans="1:65" s="13" customFormat="1" ht="11.25">
      <c r="B207" s="206"/>
      <c r="C207" s="207"/>
      <c r="D207" s="208" t="s">
        <v>169</v>
      </c>
      <c r="E207" s="209" t="s">
        <v>1</v>
      </c>
      <c r="F207" s="210" t="s">
        <v>220</v>
      </c>
      <c r="G207" s="207"/>
      <c r="H207" s="209" t="s">
        <v>1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169</v>
      </c>
      <c r="AU207" s="216" t="s">
        <v>85</v>
      </c>
      <c r="AV207" s="13" t="s">
        <v>83</v>
      </c>
      <c r="AW207" s="13" t="s">
        <v>32</v>
      </c>
      <c r="AX207" s="13" t="s">
        <v>76</v>
      </c>
      <c r="AY207" s="216" t="s">
        <v>163</v>
      </c>
    </row>
    <row r="208" spans="1:65" s="13" customFormat="1" ht="11.25">
      <c r="B208" s="206"/>
      <c r="C208" s="207"/>
      <c r="D208" s="208" t="s">
        <v>169</v>
      </c>
      <c r="E208" s="209" t="s">
        <v>1</v>
      </c>
      <c r="F208" s="210" t="s">
        <v>324</v>
      </c>
      <c r="G208" s="207"/>
      <c r="H208" s="209" t="s">
        <v>1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169</v>
      </c>
      <c r="AU208" s="216" t="s">
        <v>85</v>
      </c>
      <c r="AV208" s="13" t="s">
        <v>83</v>
      </c>
      <c r="AW208" s="13" t="s">
        <v>32</v>
      </c>
      <c r="AX208" s="13" t="s">
        <v>76</v>
      </c>
      <c r="AY208" s="216" t="s">
        <v>163</v>
      </c>
    </row>
    <row r="209" spans="1:65" s="14" customFormat="1" ht="11.25">
      <c r="B209" s="217"/>
      <c r="C209" s="218"/>
      <c r="D209" s="208" t="s">
        <v>169</v>
      </c>
      <c r="E209" s="219" t="s">
        <v>184</v>
      </c>
      <c r="F209" s="220" t="s">
        <v>325</v>
      </c>
      <c r="G209" s="218"/>
      <c r="H209" s="221">
        <v>263.76100000000002</v>
      </c>
      <c r="I209" s="222"/>
      <c r="J209" s="218"/>
      <c r="K209" s="218"/>
      <c r="L209" s="223"/>
      <c r="M209" s="229"/>
      <c r="N209" s="230"/>
      <c r="O209" s="230"/>
      <c r="P209" s="230"/>
      <c r="Q209" s="230"/>
      <c r="R209" s="230"/>
      <c r="S209" s="230"/>
      <c r="T209" s="231"/>
      <c r="AT209" s="227" t="s">
        <v>169</v>
      </c>
      <c r="AU209" s="227" t="s">
        <v>85</v>
      </c>
      <c r="AV209" s="14" t="s">
        <v>85</v>
      </c>
      <c r="AW209" s="14" t="s">
        <v>32</v>
      </c>
      <c r="AX209" s="14" t="s">
        <v>83</v>
      </c>
      <c r="AY209" s="227" t="s">
        <v>163</v>
      </c>
    </row>
    <row r="210" spans="1:65" s="2" customFormat="1" ht="37.9" customHeight="1">
      <c r="A210" s="35"/>
      <c r="B210" s="36"/>
      <c r="C210" s="193" t="s">
        <v>322</v>
      </c>
      <c r="D210" s="193" t="s">
        <v>165</v>
      </c>
      <c r="E210" s="194" t="s">
        <v>327</v>
      </c>
      <c r="F210" s="195" t="s">
        <v>328</v>
      </c>
      <c r="G210" s="196" t="s">
        <v>229</v>
      </c>
      <c r="H210" s="197">
        <v>263.76100000000002</v>
      </c>
      <c r="I210" s="198"/>
      <c r="J210" s="199">
        <f>ROUND(I210*H210,2)</f>
        <v>0</v>
      </c>
      <c r="K210" s="195" t="s">
        <v>212</v>
      </c>
      <c r="L210" s="40"/>
      <c r="M210" s="200" t="s">
        <v>1</v>
      </c>
      <c r="N210" s="201" t="s">
        <v>43</v>
      </c>
      <c r="O210" s="73"/>
      <c r="P210" s="202">
        <f>O210*H210</f>
        <v>0</v>
      </c>
      <c r="Q210" s="202">
        <v>0</v>
      </c>
      <c r="R210" s="202">
        <f>Q210*H210</f>
        <v>0</v>
      </c>
      <c r="S210" s="202">
        <v>0</v>
      </c>
      <c r="T210" s="20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4" t="s">
        <v>111</v>
      </c>
      <c r="AT210" s="204" t="s">
        <v>165</v>
      </c>
      <c r="AU210" s="204" t="s">
        <v>85</v>
      </c>
      <c r="AY210" s="18" t="s">
        <v>163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8" t="s">
        <v>111</v>
      </c>
      <c r="BK210" s="205">
        <f>ROUND(I210*H210,2)</f>
        <v>0</v>
      </c>
      <c r="BL210" s="18" t="s">
        <v>111</v>
      </c>
      <c r="BM210" s="204" t="s">
        <v>329</v>
      </c>
    </row>
    <row r="211" spans="1:65" s="14" customFormat="1" ht="11.25">
      <c r="B211" s="217"/>
      <c r="C211" s="218"/>
      <c r="D211" s="208" t="s">
        <v>169</v>
      </c>
      <c r="E211" s="219" t="s">
        <v>1</v>
      </c>
      <c r="F211" s="220" t="s">
        <v>184</v>
      </c>
      <c r="G211" s="218"/>
      <c r="H211" s="221">
        <v>263.76100000000002</v>
      </c>
      <c r="I211" s="222"/>
      <c r="J211" s="218"/>
      <c r="K211" s="218"/>
      <c r="L211" s="223"/>
      <c r="M211" s="229"/>
      <c r="N211" s="230"/>
      <c r="O211" s="230"/>
      <c r="P211" s="230"/>
      <c r="Q211" s="230"/>
      <c r="R211" s="230"/>
      <c r="S211" s="230"/>
      <c r="T211" s="231"/>
      <c r="AT211" s="227" t="s">
        <v>169</v>
      </c>
      <c r="AU211" s="227" t="s">
        <v>85</v>
      </c>
      <c r="AV211" s="14" t="s">
        <v>85</v>
      </c>
      <c r="AW211" s="14" t="s">
        <v>32</v>
      </c>
      <c r="AX211" s="14" t="s">
        <v>83</v>
      </c>
      <c r="AY211" s="227" t="s">
        <v>163</v>
      </c>
    </row>
    <row r="212" spans="1:65" s="12" customFormat="1" ht="22.9" customHeight="1">
      <c r="B212" s="177"/>
      <c r="C212" s="178"/>
      <c r="D212" s="179" t="s">
        <v>75</v>
      </c>
      <c r="E212" s="191" t="s">
        <v>97</v>
      </c>
      <c r="F212" s="191" t="s">
        <v>330</v>
      </c>
      <c r="G212" s="178"/>
      <c r="H212" s="178"/>
      <c r="I212" s="181"/>
      <c r="J212" s="192">
        <f>BK212</f>
        <v>0</v>
      </c>
      <c r="K212" s="178"/>
      <c r="L212" s="183"/>
      <c r="M212" s="184"/>
      <c r="N212" s="185"/>
      <c r="O212" s="185"/>
      <c r="P212" s="186">
        <f>SUM(P213:P216)</f>
        <v>0</v>
      </c>
      <c r="Q212" s="185"/>
      <c r="R212" s="186">
        <f>SUM(R213:R216)</f>
        <v>0</v>
      </c>
      <c r="S212" s="185"/>
      <c r="T212" s="187">
        <f>SUM(T213:T216)</f>
        <v>0</v>
      </c>
      <c r="AR212" s="188" t="s">
        <v>83</v>
      </c>
      <c r="AT212" s="189" t="s">
        <v>75</v>
      </c>
      <c r="AU212" s="189" t="s">
        <v>83</v>
      </c>
      <c r="AY212" s="188" t="s">
        <v>163</v>
      </c>
      <c r="BK212" s="190">
        <f>SUM(BK213:BK216)</f>
        <v>0</v>
      </c>
    </row>
    <row r="213" spans="1:65" s="2" customFormat="1" ht="21.75" customHeight="1">
      <c r="A213" s="35"/>
      <c r="B213" s="36"/>
      <c r="C213" s="193" t="s">
        <v>326</v>
      </c>
      <c r="D213" s="193" t="s">
        <v>165</v>
      </c>
      <c r="E213" s="194" t="s">
        <v>332</v>
      </c>
      <c r="F213" s="195" t="s">
        <v>333</v>
      </c>
      <c r="G213" s="196" t="s">
        <v>334</v>
      </c>
      <c r="H213" s="197">
        <v>77</v>
      </c>
      <c r="I213" s="198"/>
      <c r="J213" s="199">
        <f>ROUND(I213*H213,2)</f>
        <v>0</v>
      </c>
      <c r="K213" s="195" t="s">
        <v>212</v>
      </c>
      <c r="L213" s="40"/>
      <c r="M213" s="200" t="s">
        <v>1</v>
      </c>
      <c r="N213" s="201" t="s">
        <v>43</v>
      </c>
      <c r="O213" s="73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4" t="s">
        <v>111</v>
      </c>
      <c r="AT213" s="204" t="s">
        <v>165</v>
      </c>
      <c r="AU213" s="204" t="s">
        <v>85</v>
      </c>
      <c r="AY213" s="18" t="s">
        <v>163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8" t="s">
        <v>111</v>
      </c>
      <c r="BK213" s="205">
        <f>ROUND(I213*H213,2)</f>
        <v>0</v>
      </c>
      <c r="BL213" s="18" t="s">
        <v>111</v>
      </c>
      <c r="BM213" s="204" t="s">
        <v>335</v>
      </c>
    </row>
    <row r="214" spans="1:65" s="13" customFormat="1" ht="11.25">
      <c r="B214" s="206"/>
      <c r="C214" s="207"/>
      <c r="D214" s="208" t="s">
        <v>169</v>
      </c>
      <c r="E214" s="209" t="s">
        <v>1</v>
      </c>
      <c r="F214" s="210" t="s">
        <v>220</v>
      </c>
      <c r="G214" s="207"/>
      <c r="H214" s="209" t="s">
        <v>1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169</v>
      </c>
      <c r="AU214" s="216" t="s">
        <v>85</v>
      </c>
      <c r="AV214" s="13" t="s">
        <v>83</v>
      </c>
      <c r="AW214" s="13" t="s">
        <v>32</v>
      </c>
      <c r="AX214" s="13" t="s">
        <v>76</v>
      </c>
      <c r="AY214" s="216" t="s">
        <v>163</v>
      </c>
    </row>
    <row r="215" spans="1:65" s="13" customFormat="1" ht="11.25">
      <c r="B215" s="206"/>
      <c r="C215" s="207"/>
      <c r="D215" s="208" t="s">
        <v>169</v>
      </c>
      <c r="E215" s="209" t="s">
        <v>1</v>
      </c>
      <c r="F215" s="210" t="s">
        <v>336</v>
      </c>
      <c r="G215" s="207"/>
      <c r="H215" s="209" t="s">
        <v>1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169</v>
      </c>
      <c r="AU215" s="216" t="s">
        <v>85</v>
      </c>
      <c r="AV215" s="13" t="s">
        <v>83</v>
      </c>
      <c r="AW215" s="13" t="s">
        <v>32</v>
      </c>
      <c r="AX215" s="13" t="s">
        <v>76</v>
      </c>
      <c r="AY215" s="216" t="s">
        <v>163</v>
      </c>
    </row>
    <row r="216" spans="1:65" s="14" customFormat="1" ht="11.25">
      <c r="B216" s="217"/>
      <c r="C216" s="218"/>
      <c r="D216" s="208" t="s">
        <v>169</v>
      </c>
      <c r="E216" s="219" t="s">
        <v>1</v>
      </c>
      <c r="F216" s="220" t="s">
        <v>1115</v>
      </c>
      <c r="G216" s="218"/>
      <c r="H216" s="221">
        <v>77</v>
      </c>
      <c r="I216" s="222"/>
      <c r="J216" s="218"/>
      <c r="K216" s="218"/>
      <c r="L216" s="223"/>
      <c r="M216" s="229"/>
      <c r="N216" s="230"/>
      <c r="O216" s="230"/>
      <c r="P216" s="230"/>
      <c r="Q216" s="230"/>
      <c r="R216" s="230"/>
      <c r="S216" s="230"/>
      <c r="T216" s="231"/>
      <c r="AT216" s="227" t="s">
        <v>169</v>
      </c>
      <c r="AU216" s="227" t="s">
        <v>85</v>
      </c>
      <c r="AV216" s="14" t="s">
        <v>85</v>
      </c>
      <c r="AW216" s="14" t="s">
        <v>32</v>
      </c>
      <c r="AX216" s="14" t="s">
        <v>83</v>
      </c>
      <c r="AY216" s="227" t="s">
        <v>163</v>
      </c>
    </row>
    <row r="217" spans="1:65" s="12" customFormat="1" ht="22.9" customHeight="1">
      <c r="B217" s="177"/>
      <c r="C217" s="178"/>
      <c r="D217" s="179" t="s">
        <v>75</v>
      </c>
      <c r="E217" s="191" t="s">
        <v>111</v>
      </c>
      <c r="F217" s="191" t="s">
        <v>338</v>
      </c>
      <c r="G217" s="178"/>
      <c r="H217" s="178"/>
      <c r="I217" s="181"/>
      <c r="J217" s="192">
        <f>BK217</f>
        <v>0</v>
      </c>
      <c r="K217" s="178"/>
      <c r="L217" s="183"/>
      <c r="M217" s="184"/>
      <c r="N217" s="185"/>
      <c r="O217" s="185"/>
      <c r="P217" s="186">
        <f>SUM(P218:P229)</f>
        <v>0</v>
      </c>
      <c r="Q217" s="185"/>
      <c r="R217" s="186">
        <f>SUM(R218:R229)</f>
        <v>0.53373000000000004</v>
      </c>
      <c r="S217" s="185"/>
      <c r="T217" s="187">
        <f>SUM(T218:T229)</f>
        <v>0</v>
      </c>
      <c r="AR217" s="188" t="s">
        <v>83</v>
      </c>
      <c r="AT217" s="189" t="s">
        <v>75</v>
      </c>
      <c r="AU217" s="189" t="s">
        <v>83</v>
      </c>
      <c r="AY217" s="188" t="s">
        <v>163</v>
      </c>
      <c r="BK217" s="190">
        <f>SUM(BK218:BK229)</f>
        <v>0</v>
      </c>
    </row>
    <row r="218" spans="1:65" s="2" customFormat="1" ht="16.5" customHeight="1">
      <c r="A218" s="35"/>
      <c r="B218" s="36"/>
      <c r="C218" s="193" t="s">
        <v>331</v>
      </c>
      <c r="D218" s="193" t="s">
        <v>165</v>
      </c>
      <c r="E218" s="194" t="s">
        <v>339</v>
      </c>
      <c r="F218" s="195" t="s">
        <v>340</v>
      </c>
      <c r="G218" s="196" t="s">
        <v>229</v>
      </c>
      <c r="H218" s="197">
        <v>12.705</v>
      </c>
      <c r="I218" s="198"/>
      <c r="J218" s="199">
        <f>ROUND(I218*H218,2)</f>
        <v>0</v>
      </c>
      <c r="K218" s="195" t="s">
        <v>212</v>
      </c>
      <c r="L218" s="40"/>
      <c r="M218" s="200" t="s">
        <v>1</v>
      </c>
      <c r="N218" s="201" t="s">
        <v>43</v>
      </c>
      <c r="O218" s="73"/>
      <c r="P218" s="202">
        <f>O218*H218</f>
        <v>0</v>
      </c>
      <c r="Q218" s="202">
        <v>0</v>
      </c>
      <c r="R218" s="202">
        <f>Q218*H218</f>
        <v>0</v>
      </c>
      <c r="S218" s="202">
        <v>0</v>
      </c>
      <c r="T218" s="20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4" t="s">
        <v>111</v>
      </c>
      <c r="AT218" s="204" t="s">
        <v>165</v>
      </c>
      <c r="AU218" s="204" t="s">
        <v>85</v>
      </c>
      <c r="AY218" s="18" t="s">
        <v>163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8" t="s">
        <v>111</v>
      </c>
      <c r="BK218" s="205">
        <f>ROUND(I218*H218,2)</f>
        <v>0</v>
      </c>
      <c r="BL218" s="18" t="s">
        <v>111</v>
      </c>
      <c r="BM218" s="204" t="s">
        <v>341</v>
      </c>
    </row>
    <row r="219" spans="1:65" s="13" customFormat="1" ht="11.25">
      <c r="B219" s="206"/>
      <c r="C219" s="207"/>
      <c r="D219" s="208" t="s">
        <v>169</v>
      </c>
      <c r="E219" s="209" t="s">
        <v>1</v>
      </c>
      <c r="F219" s="210" t="s">
        <v>220</v>
      </c>
      <c r="G219" s="207"/>
      <c r="H219" s="209" t="s">
        <v>1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169</v>
      </c>
      <c r="AU219" s="216" t="s">
        <v>85</v>
      </c>
      <c r="AV219" s="13" t="s">
        <v>83</v>
      </c>
      <c r="AW219" s="13" t="s">
        <v>32</v>
      </c>
      <c r="AX219" s="13" t="s">
        <v>76</v>
      </c>
      <c r="AY219" s="216" t="s">
        <v>163</v>
      </c>
    </row>
    <row r="220" spans="1:65" s="14" customFormat="1" ht="11.25">
      <c r="B220" s="217"/>
      <c r="C220" s="218"/>
      <c r="D220" s="208" t="s">
        <v>169</v>
      </c>
      <c r="E220" s="219" t="s">
        <v>1</v>
      </c>
      <c r="F220" s="220" t="s">
        <v>171</v>
      </c>
      <c r="G220" s="218"/>
      <c r="H220" s="221">
        <v>12.705</v>
      </c>
      <c r="I220" s="222"/>
      <c r="J220" s="218"/>
      <c r="K220" s="218"/>
      <c r="L220" s="223"/>
      <c r="M220" s="229"/>
      <c r="N220" s="230"/>
      <c r="O220" s="230"/>
      <c r="P220" s="230"/>
      <c r="Q220" s="230"/>
      <c r="R220" s="230"/>
      <c r="S220" s="230"/>
      <c r="T220" s="231"/>
      <c r="AT220" s="227" t="s">
        <v>169</v>
      </c>
      <c r="AU220" s="227" t="s">
        <v>85</v>
      </c>
      <c r="AV220" s="14" t="s">
        <v>85</v>
      </c>
      <c r="AW220" s="14" t="s">
        <v>32</v>
      </c>
      <c r="AX220" s="14" t="s">
        <v>83</v>
      </c>
      <c r="AY220" s="227" t="s">
        <v>163</v>
      </c>
    </row>
    <row r="221" spans="1:65" s="2" customFormat="1" ht="21.75" customHeight="1">
      <c r="A221" s="35"/>
      <c r="B221" s="36"/>
      <c r="C221" s="193" t="s">
        <v>7</v>
      </c>
      <c r="D221" s="193" t="s">
        <v>165</v>
      </c>
      <c r="E221" s="194" t="s">
        <v>343</v>
      </c>
      <c r="F221" s="195" t="s">
        <v>344</v>
      </c>
      <c r="G221" s="196" t="s">
        <v>345</v>
      </c>
      <c r="H221" s="197">
        <v>2</v>
      </c>
      <c r="I221" s="198"/>
      <c r="J221" s="199">
        <f>ROUND(I221*H221,2)</f>
        <v>0</v>
      </c>
      <c r="K221" s="195" t="s">
        <v>212</v>
      </c>
      <c r="L221" s="40"/>
      <c r="M221" s="200" t="s">
        <v>1</v>
      </c>
      <c r="N221" s="201" t="s">
        <v>43</v>
      </c>
      <c r="O221" s="73"/>
      <c r="P221" s="202">
        <f>O221*H221</f>
        <v>0</v>
      </c>
      <c r="Q221" s="202">
        <v>0.22394</v>
      </c>
      <c r="R221" s="202">
        <f>Q221*H221</f>
        <v>0.44788</v>
      </c>
      <c r="S221" s="202">
        <v>0</v>
      </c>
      <c r="T221" s="20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4" t="s">
        <v>111</v>
      </c>
      <c r="AT221" s="204" t="s">
        <v>165</v>
      </c>
      <c r="AU221" s="204" t="s">
        <v>85</v>
      </c>
      <c r="AY221" s="18" t="s">
        <v>163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8" t="s">
        <v>111</v>
      </c>
      <c r="BK221" s="205">
        <f>ROUND(I221*H221,2)</f>
        <v>0</v>
      </c>
      <c r="BL221" s="18" t="s">
        <v>111</v>
      </c>
      <c r="BM221" s="204" t="s">
        <v>346</v>
      </c>
    </row>
    <row r="222" spans="1:65" s="13" customFormat="1" ht="22.5">
      <c r="B222" s="206"/>
      <c r="C222" s="207"/>
      <c r="D222" s="208" t="s">
        <v>169</v>
      </c>
      <c r="E222" s="209" t="s">
        <v>1</v>
      </c>
      <c r="F222" s="210" t="s">
        <v>347</v>
      </c>
      <c r="G222" s="207"/>
      <c r="H222" s="209" t="s">
        <v>1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169</v>
      </c>
      <c r="AU222" s="216" t="s">
        <v>85</v>
      </c>
      <c r="AV222" s="13" t="s">
        <v>83</v>
      </c>
      <c r="AW222" s="13" t="s">
        <v>32</v>
      </c>
      <c r="AX222" s="13" t="s">
        <v>76</v>
      </c>
      <c r="AY222" s="216" t="s">
        <v>163</v>
      </c>
    </row>
    <row r="223" spans="1:65" s="14" customFormat="1" ht="11.25">
      <c r="B223" s="217"/>
      <c r="C223" s="218"/>
      <c r="D223" s="208" t="s">
        <v>169</v>
      </c>
      <c r="E223" s="219" t="s">
        <v>1</v>
      </c>
      <c r="F223" s="220" t="s">
        <v>1116</v>
      </c>
      <c r="G223" s="218"/>
      <c r="H223" s="221">
        <v>2</v>
      </c>
      <c r="I223" s="222"/>
      <c r="J223" s="218"/>
      <c r="K223" s="218"/>
      <c r="L223" s="223"/>
      <c r="M223" s="229"/>
      <c r="N223" s="230"/>
      <c r="O223" s="230"/>
      <c r="P223" s="230"/>
      <c r="Q223" s="230"/>
      <c r="R223" s="230"/>
      <c r="S223" s="230"/>
      <c r="T223" s="231"/>
      <c r="AT223" s="227" t="s">
        <v>169</v>
      </c>
      <c r="AU223" s="227" t="s">
        <v>85</v>
      </c>
      <c r="AV223" s="14" t="s">
        <v>85</v>
      </c>
      <c r="AW223" s="14" t="s">
        <v>32</v>
      </c>
      <c r="AX223" s="14" t="s">
        <v>83</v>
      </c>
      <c r="AY223" s="227" t="s">
        <v>163</v>
      </c>
    </row>
    <row r="224" spans="1:65" s="2" customFormat="1" ht="24.2" customHeight="1">
      <c r="A224" s="35"/>
      <c r="B224" s="36"/>
      <c r="C224" s="254" t="s">
        <v>342</v>
      </c>
      <c r="D224" s="254" t="s">
        <v>311</v>
      </c>
      <c r="E224" s="255" t="s">
        <v>350</v>
      </c>
      <c r="F224" s="256" t="s">
        <v>351</v>
      </c>
      <c r="G224" s="257" t="s">
        <v>345</v>
      </c>
      <c r="H224" s="258">
        <v>1.01</v>
      </c>
      <c r="I224" s="259"/>
      <c r="J224" s="260">
        <f>ROUND(I224*H224,2)</f>
        <v>0</v>
      </c>
      <c r="K224" s="256" t="s">
        <v>212</v>
      </c>
      <c r="L224" s="261"/>
      <c r="M224" s="262" t="s">
        <v>1</v>
      </c>
      <c r="N224" s="263" t="s">
        <v>43</v>
      </c>
      <c r="O224" s="73"/>
      <c r="P224" s="202">
        <f>O224*H224</f>
        <v>0</v>
      </c>
      <c r="Q224" s="202">
        <v>3.2000000000000001E-2</v>
      </c>
      <c r="R224" s="202">
        <f>Q224*H224</f>
        <v>3.2320000000000002E-2</v>
      </c>
      <c r="S224" s="202">
        <v>0</v>
      </c>
      <c r="T224" s="20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4" t="s">
        <v>253</v>
      </c>
      <c r="AT224" s="204" t="s">
        <v>311</v>
      </c>
      <c r="AU224" s="204" t="s">
        <v>85</v>
      </c>
      <c r="AY224" s="18" t="s">
        <v>163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8" t="s">
        <v>111</v>
      </c>
      <c r="BK224" s="205">
        <f>ROUND(I224*H224,2)</f>
        <v>0</v>
      </c>
      <c r="BL224" s="18" t="s">
        <v>111</v>
      </c>
      <c r="BM224" s="204" t="s">
        <v>352</v>
      </c>
    </row>
    <row r="225" spans="1:65" s="13" customFormat="1" ht="22.5">
      <c r="B225" s="206"/>
      <c r="C225" s="207"/>
      <c r="D225" s="208" t="s">
        <v>169</v>
      </c>
      <c r="E225" s="209" t="s">
        <v>1</v>
      </c>
      <c r="F225" s="210" t="s">
        <v>347</v>
      </c>
      <c r="G225" s="207"/>
      <c r="H225" s="209" t="s">
        <v>1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169</v>
      </c>
      <c r="AU225" s="216" t="s">
        <v>85</v>
      </c>
      <c r="AV225" s="13" t="s">
        <v>83</v>
      </c>
      <c r="AW225" s="13" t="s">
        <v>32</v>
      </c>
      <c r="AX225" s="13" t="s">
        <v>76</v>
      </c>
      <c r="AY225" s="216" t="s">
        <v>163</v>
      </c>
    </row>
    <row r="226" spans="1:65" s="14" customFormat="1" ht="11.25">
      <c r="B226" s="217"/>
      <c r="C226" s="218"/>
      <c r="D226" s="208" t="s">
        <v>169</v>
      </c>
      <c r="E226" s="219" t="s">
        <v>1</v>
      </c>
      <c r="F226" s="220" t="s">
        <v>358</v>
      </c>
      <c r="G226" s="218"/>
      <c r="H226" s="221">
        <v>1.01</v>
      </c>
      <c r="I226" s="222"/>
      <c r="J226" s="218"/>
      <c r="K226" s="218"/>
      <c r="L226" s="223"/>
      <c r="M226" s="229"/>
      <c r="N226" s="230"/>
      <c r="O226" s="230"/>
      <c r="P226" s="230"/>
      <c r="Q226" s="230"/>
      <c r="R226" s="230"/>
      <c r="S226" s="230"/>
      <c r="T226" s="231"/>
      <c r="AT226" s="227" t="s">
        <v>169</v>
      </c>
      <c r="AU226" s="227" t="s">
        <v>85</v>
      </c>
      <c r="AV226" s="14" t="s">
        <v>85</v>
      </c>
      <c r="AW226" s="14" t="s">
        <v>32</v>
      </c>
      <c r="AX226" s="14" t="s">
        <v>83</v>
      </c>
      <c r="AY226" s="227" t="s">
        <v>163</v>
      </c>
    </row>
    <row r="227" spans="1:65" s="2" customFormat="1" ht="24.2" customHeight="1">
      <c r="A227" s="35"/>
      <c r="B227" s="36"/>
      <c r="C227" s="254" t="s">
        <v>349</v>
      </c>
      <c r="D227" s="254" t="s">
        <v>311</v>
      </c>
      <c r="E227" s="255" t="s">
        <v>360</v>
      </c>
      <c r="F227" s="256" t="s">
        <v>361</v>
      </c>
      <c r="G227" s="257" t="s">
        <v>345</v>
      </c>
      <c r="H227" s="258">
        <v>1.01</v>
      </c>
      <c r="I227" s="259"/>
      <c r="J227" s="260">
        <f>ROUND(I227*H227,2)</f>
        <v>0</v>
      </c>
      <c r="K227" s="256" t="s">
        <v>212</v>
      </c>
      <c r="L227" s="261"/>
      <c r="M227" s="262" t="s">
        <v>1</v>
      </c>
      <c r="N227" s="263" t="s">
        <v>43</v>
      </c>
      <c r="O227" s="73"/>
      <c r="P227" s="202">
        <f>O227*H227</f>
        <v>0</v>
      </c>
      <c r="Q227" s="202">
        <v>5.2999999999999999E-2</v>
      </c>
      <c r="R227" s="202">
        <f>Q227*H227</f>
        <v>5.3530000000000001E-2</v>
      </c>
      <c r="S227" s="202">
        <v>0</v>
      </c>
      <c r="T227" s="20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4" t="s">
        <v>253</v>
      </c>
      <c r="AT227" s="204" t="s">
        <v>311</v>
      </c>
      <c r="AU227" s="204" t="s">
        <v>85</v>
      </c>
      <c r="AY227" s="18" t="s">
        <v>163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8" t="s">
        <v>111</v>
      </c>
      <c r="BK227" s="205">
        <f>ROUND(I227*H227,2)</f>
        <v>0</v>
      </c>
      <c r="BL227" s="18" t="s">
        <v>111</v>
      </c>
      <c r="BM227" s="204" t="s">
        <v>362</v>
      </c>
    </row>
    <row r="228" spans="1:65" s="13" customFormat="1" ht="22.5">
      <c r="B228" s="206"/>
      <c r="C228" s="207"/>
      <c r="D228" s="208" t="s">
        <v>169</v>
      </c>
      <c r="E228" s="209" t="s">
        <v>1</v>
      </c>
      <c r="F228" s="210" t="s">
        <v>347</v>
      </c>
      <c r="G228" s="207"/>
      <c r="H228" s="209" t="s">
        <v>1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169</v>
      </c>
      <c r="AU228" s="216" t="s">
        <v>85</v>
      </c>
      <c r="AV228" s="13" t="s">
        <v>83</v>
      </c>
      <c r="AW228" s="13" t="s">
        <v>32</v>
      </c>
      <c r="AX228" s="13" t="s">
        <v>76</v>
      </c>
      <c r="AY228" s="216" t="s">
        <v>163</v>
      </c>
    </row>
    <row r="229" spans="1:65" s="14" customFormat="1" ht="11.25">
      <c r="B229" s="217"/>
      <c r="C229" s="218"/>
      <c r="D229" s="208" t="s">
        <v>169</v>
      </c>
      <c r="E229" s="219" t="s">
        <v>1</v>
      </c>
      <c r="F229" s="220" t="s">
        <v>358</v>
      </c>
      <c r="G229" s="218"/>
      <c r="H229" s="221">
        <v>1.01</v>
      </c>
      <c r="I229" s="222"/>
      <c r="J229" s="218"/>
      <c r="K229" s="218"/>
      <c r="L229" s="223"/>
      <c r="M229" s="229"/>
      <c r="N229" s="230"/>
      <c r="O229" s="230"/>
      <c r="P229" s="230"/>
      <c r="Q229" s="230"/>
      <c r="R229" s="230"/>
      <c r="S229" s="230"/>
      <c r="T229" s="231"/>
      <c r="AT229" s="227" t="s">
        <v>169</v>
      </c>
      <c r="AU229" s="227" t="s">
        <v>85</v>
      </c>
      <c r="AV229" s="14" t="s">
        <v>85</v>
      </c>
      <c r="AW229" s="14" t="s">
        <v>32</v>
      </c>
      <c r="AX229" s="14" t="s">
        <v>83</v>
      </c>
      <c r="AY229" s="227" t="s">
        <v>163</v>
      </c>
    </row>
    <row r="230" spans="1:65" s="12" customFormat="1" ht="22.9" customHeight="1">
      <c r="B230" s="177"/>
      <c r="C230" s="178"/>
      <c r="D230" s="179" t="s">
        <v>75</v>
      </c>
      <c r="E230" s="191" t="s">
        <v>253</v>
      </c>
      <c r="F230" s="191" t="s">
        <v>379</v>
      </c>
      <c r="G230" s="178"/>
      <c r="H230" s="178"/>
      <c r="I230" s="181"/>
      <c r="J230" s="192">
        <f>BK230</f>
        <v>0</v>
      </c>
      <c r="K230" s="178"/>
      <c r="L230" s="183"/>
      <c r="M230" s="184"/>
      <c r="N230" s="185"/>
      <c r="O230" s="185"/>
      <c r="P230" s="186">
        <f>SUM(P231:P285)</f>
        <v>0</v>
      </c>
      <c r="Q230" s="185"/>
      <c r="R230" s="186">
        <f>SUM(R231:R285)</f>
        <v>10.2582985</v>
      </c>
      <c r="S230" s="185"/>
      <c r="T230" s="187">
        <f>SUM(T231:T285)</f>
        <v>0</v>
      </c>
      <c r="AR230" s="188" t="s">
        <v>83</v>
      </c>
      <c r="AT230" s="189" t="s">
        <v>75</v>
      </c>
      <c r="AU230" s="189" t="s">
        <v>83</v>
      </c>
      <c r="AY230" s="188" t="s">
        <v>163</v>
      </c>
      <c r="BK230" s="190">
        <f>SUM(BK231:BK285)</f>
        <v>0</v>
      </c>
    </row>
    <row r="231" spans="1:65" s="2" customFormat="1" ht="24.2" customHeight="1">
      <c r="A231" s="35"/>
      <c r="B231" s="36"/>
      <c r="C231" s="193" t="s">
        <v>354</v>
      </c>
      <c r="D231" s="193" t="s">
        <v>165</v>
      </c>
      <c r="E231" s="194" t="s">
        <v>381</v>
      </c>
      <c r="F231" s="195" t="s">
        <v>382</v>
      </c>
      <c r="G231" s="196" t="s">
        <v>334</v>
      </c>
      <c r="H231" s="197">
        <v>77</v>
      </c>
      <c r="I231" s="198"/>
      <c r="J231" s="199">
        <f>ROUND(I231*H231,2)</f>
        <v>0</v>
      </c>
      <c r="K231" s="195" t="s">
        <v>212</v>
      </c>
      <c r="L231" s="40"/>
      <c r="M231" s="200" t="s">
        <v>1</v>
      </c>
      <c r="N231" s="201" t="s">
        <v>43</v>
      </c>
      <c r="O231" s="73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4" t="s">
        <v>111</v>
      </c>
      <c r="AT231" s="204" t="s">
        <v>165</v>
      </c>
      <c r="AU231" s="204" t="s">
        <v>85</v>
      </c>
      <c r="AY231" s="18" t="s">
        <v>163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8" t="s">
        <v>111</v>
      </c>
      <c r="BK231" s="205">
        <f>ROUND(I231*H231,2)</f>
        <v>0</v>
      </c>
      <c r="BL231" s="18" t="s">
        <v>111</v>
      </c>
      <c r="BM231" s="204" t="s">
        <v>383</v>
      </c>
    </row>
    <row r="232" spans="1:65" s="13" customFormat="1" ht="11.25">
      <c r="B232" s="206"/>
      <c r="C232" s="207"/>
      <c r="D232" s="208" t="s">
        <v>169</v>
      </c>
      <c r="E232" s="209" t="s">
        <v>1</v>
      </c>
      <c r="F232" s="210" t="s">
        <v>220</v>
      </c>
      <c r="G232" s="207"/>
      <c r="H232" s="209" t="s">
        <v>1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169</v>
      </c>
      <c r="AU232" s="216" t="s">
        <v>85</v>
      </c>
      <c r="AV232" s="13" t="s">
        <v>83</v>
      </c>
      <c r="AW232" s="13" t="s">
        <v>32</v>
      </c>
      <c r="AX232" s="13" t="s">
        <v>76</v>
      </c>
      <c r="AY232" s="216" t="s">
        <v>163</v>
      </c>
    </row>
    <row r="233" spans="1:65" s="14" customFormat="1" ht="11.25">
      <c r="B233" s="217"/>
      <c r="C233" s="218"/>
      <c r="D233" s="208" t="s">
        <v>169</v>
      </c>
      <c r="E233" s="219" t="s">
        <v>180</v>
      </c>
      <c r="F233" s="220" t="s">
        <v>1117</v>
      </c>
      <c r="G233" s="218"/>
      <c r="H233" s="221">
        <v>77</v>
      </c>
      <c r="I233" s="222"/>
      <c r="J233" s="218"/>
      <c r="K233" s="218"/>
      <c r="L233" s="223"/>
      <c r="M233" s="229"/>
      <c r="N233" s="230"/>
      <c r="O233" s="230"/>
      <c r="P233" s="230"/>
      <c r="Q233" s="230"/>
      <c r="R233" s="230"/>
      <c r="S233" s="230"/>
      <c r="T233" s="231"/>
      <c r="AT233" s="227" t="s">
        <v>169</v>
      </c>
      <c r="AU233" s="227" t="s">
        <v>85</v>
      </c>
      <c r="AV233" s="14" t="s">
        <v>85</v>
      </c>
      <c r="AW233" s="14" t="s">
        <v>32</v>
      </c>
      <c r="AX233" s="14" t="s">
        <v>83</v>
      </c>
      <c r="AY233" s="227" t="s">
        <v>163</v>
      </c>
    </row>
    <row r="234" spans="1:65" s="2" customFormat="1" ht="24.2" customHeight="1">
      <c r="A234" s="35"/>
      <c r="B234" s="36"/>
      <c r="C234" s="254" t="s">
        <v>359</v>
      </c>
      <c r="D234" s="254" t="s">
        <v>311</v>
      </c>
      <c r="E234" s="255" t="s">
        <v>386</v>
      </c>
      <c r="F234" s="256" t="s">
        <v>387</v>
      </c>
      <c r="G234" s="257" t="s">
        <v>334</v>
      </c>
      <c r="H234" s="258">
        <v>78.155000000000001</v>
      </c>
      <c r="I234" s="259"/>
      <c r="J234" s="260">
        <f>ROUND(I234*H234,2)</f>
        <v>0</v>
      </c>
      <c r="K234" s="256" t="s">
        <v>212</v>
      </c>
      <c r="L234" s="261"/>
      <c r="M234" s="262" t="s">
        <v>1</v>
      </c>
      <c r="N234" s="263" t="s">
        <v>43</v>
      </c>
      <c r="O234" s="73"/>
      <c r="P234" s="202">
        <f>O234*H234</f>
        <v>0</v>
      </c>
      <c r="Q234" s="202">
        <v>1.61E-2</v>
      </c>
      <c r="R234" s="202">
        <f>Q234*H234</f>
        <v>1.2582955</v>
      </c>
      <c r="S234" s="202">
        <v>0</v>
      </c>
      <c r="T234" s="20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4" t="s">
        <v>253</v>
      </c>
      <c r="AT234" s="204" t="s">
        <v>311</v>
      </c>
      <c r="AU234" s="204" t="s">
        <v>85</v>
      </c>
      <c r="AY234" s="18" t="s">
        <v>163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8" t="s">
        <v>111</v>
      </c>
      <c r="BK234" s="205">
        <f>ROUND(I234*H234,2)</f>
        <v>0</v>
      </c>
      <c r="BL234" s="18" t="s">
        <v>111</v>
      </c>
      <c r="BM234" s="204" t="s">
        <v>1118</v>
      </c>
    </row>
    <row r="235" spans="1:65" s="13" customFormat="1" ht="11.25">
      <c r="B235" s="206"/>
      <c r="C235" s="207"/>
      <c r="D235" s="208" t="s">
        <v>169</v>
      </c>
      <c r="E235" s="209" t="s">
        <v>1</v>
      </c>
      <c r="F235" s="210" t="s">
        <v>220</v>
      </c>
      <c r="G235" s="207"/>
      <c r="H235" s="209" t="s">
        <v>1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169</v>
      </c>
      <c r="AU235" s="216" t="s">
        <v>85</v>
      </c>
      <c r="AV235" s="13" t="s">
        <v>83</v>
      </c>
      <c r="AW235" s="13" t="s">
        <v>32</v>
      </c>
      <c r="AX235" s="13" t="s">
        <v>76</v>
      </c>
      <c r="AY235" s="216" t="s">
        <v>163</v>
      </c>
    </row>
    <row r="236" spans="1:65" s="13" customFormat="1" ht="11.25">
      <c r="B236" s="206"/>
      <c r="C236" s="207"/>
      <c r="D236" s="208" t="s">
        <v>169</v>
      </c>
      <c r="E236" s="209" t="s">
        <v>1</v>
      </c>
      <c r="F236" s="210" t="s">
        <v>389</v>
      </c>
      <c r="G236" s="207"/>
      <c r="H236" s="209" t="s">
        <v>1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169</v>
      </c>
      <c r="AU236" s="216" t="s">
        <v>85</v>
      </c>
      <c r="AV236" s="13" t="s">
        <v>83</v>
      </c>
      <c r="AW236" s="13" t="s">
        <v>32</v>
      </c>
      <c r="AX236" s="13" t="s">
        <v>76</v>
      </c>
      <c r="AY236" s="216" t="s">
        <v>163</v>
      </c>
    </row>
    <row r="237" spans="1:65" s="14" customFormat="1" ht="11.25">
      <c r="B237" s="217"/>
      <c r="C237" s="218"/>
      <c r="D237" s="208" t="s">
        <v>169</v>
      </c>
      <c r="E237" s="219" t="s">
        <v>1</v>
      </c>
      <c r="F237" s="220" t="s">
        <v>390</v>
      </c>
      <c r="G237" s="218"/>
      <c r="H237" s="221">
        <v>78.155000000000001</v>
      </c>
      <c r="I237" s="222"/>
      <c r="J237" s="218"/>
      <c r="K237" s="218"/>
      <c r="L237" s="223"/>
      <c r="M237" s="229"/>
      <c r="N237" s="230"/>
      <c r="O237" s="230"/>
      <c r="P237" s="230"/>
      <c r="Q237" s="230"/>
      <c r="R237" s="230"/>
      <c r="S237" s="230"/>
      <c r="T237" s="231"/>
      <c r="AT237" s="227" t="s">
        <v>169</v>
      </c>
      <c r="AU237" s="227" t="s">
        <v>85</v>
      </c>
      <c r="AV237" s="14" t="s">
        <v>85</v>
      </c>
      <c r="AW237" s="14" t="s">
        <v>32</v>
      </c>
      <c r="AX237" s="14" t="s">
        <v>83</v>
      </c>
      <c r="AY237" s="227" t="s">
        <v>163</v>
      </c>
    </row>
    <row r="238" spans="1:65" s="2" customFormat="1" ht="24.2" customHeight="1">
      <c r="A238" s="35"/>
      <c r="B238" s="36"/>
      <c r="C238" s="193" t="s">
        <v>364</v>
      </c>
      <c r="D238" s="193" t="s">
        <v>165</v>
      </c>
      <c r="E238" s="194" t="s">
        <v>402</v>
      </c>
      <c r="F238" s="195" t="s">
        <v>403</v>
      </c>
      <c r="G238" s="196" t="s">
        <v>334</v>
      </c>
      <c r="H238" s="197">
        <v>77</v>
      </c>
      <c r="I238" s="198"/>
      <c r="J238" s="199">
        <f>ROUND(I238*H238,2)</f>
        <v>0</v>
      </c>
      <c r="K238" s="195" t="s">
        <v>1</v>
      </c>
      <c r="L238" s="40"/>
      <c r="M238" s="200" t="s">
        <v>1</v>
      </c>
      <c r="N238" s="201" t="s">
        <v>43</v>
      </c>
      <c r="O238" s="73"/>
      <c r="P238" s="202">
        <f>O238*H238</f>
        <v>0</v>
      </c>
      <c r="Q238" s="202">
        <v>0</v>
      </c>
      <c r="R238" s="202">
        <f>Q238*H238</f>
        <v>0</v>
      </c>
      <c r="S238" s="202">
        <v>0</v>
      </c>
      <c r="T238" s="20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4" t="s">
        <v>111</v>
      </c>
      <c r="AT238" s="204" t="s">
        <v>165</v>
      </c>
      <c r="AU238" s="204" t="s">
        <v>85</v>
      </c>
      <c r="AY238" s="18" t="s">
        <v>163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8" t="s">
        <v>111</v>
      </c>
      <c r="BK238" s="205">
        <f>ROUND(I238*H238,2)</f>
        <v>0</v>
      </c>
      <c r="BL238" s="18" t="s">
        <v>111</v>
      </c>
      <c r="BM238" s="204" t="s">
        <v>1119</v>
      </c>
    </row>
    <row r="239" spans="1:65" s="13" customFormat="1" ht="11.25">
      <c r="B239" s="206"/>
      <c r="C239" s="207"/>
      <c r="D239" s="208" t="s">
        <v>169</v>
      </c>
      <c r="E239" s="209" t="s">
        <v>1</v>
      </c>
      <c r="F239" s="210" t="s">
        <v>220</v>
      </c>
      <c r="G239" s="207"/>
      <c r="H239" s="209" t="s">
        <v>1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169</v>
      </c>
      <c r="AU239" s="216" t="s">
        <v>85</v>
      </c>
      <c r="AV239" s="13" t="s">
        <v>83</v>
      </c>
      <c r="AW239" s="13" t="s">
        <v>32</v>
      </c>
      <c r="AX239" s="13" t="s">
        <v>76</v>
      </c>
      <c r="AY239" s="216" t="s">
        <v>163</v>
      </c>
    </row>
    <row r="240" spans="1:65" s="14" customFormat="1" ht="11.25">
      <c r="B240" s="217"/>
      <c r="C240" s="218"/>
      <c r="D240" s="208" t="s">
        <v>169</v>
      </c>
      <c r="E240" s="219" t="s">
        <v>1</v>
      </c>
      <c r="F240" s="220" t="s">
        <v>1117</v>
      </c>
      <c r="G240" s="218"/>
      <c r="H240" s="221">
        <v>77</v>
      </c>
      <c r="I240" s="222"/>
      <c r="J240" s="218"/>
      <c r="K240" s="218"/>
      <c r="L240" s="223"/>
      <c r="M240" s="229"/>
      <c r="N240" s="230"/>
      <c r="O240" s="230"/>
      <c r="P240" s="230"/>
      <c r="Q240" s="230"/>
      <c r="R240" s="230"/>
      <c r="S240" s="230"/>
      <c r="T240" s="231"/>
      <c r="AT240" s="227" t="s">
        <v>169</v>
      </c>
      <c r="AU240" s="227" t="s">
        <v>85</v>
      </c>
      <c r="AV240" s="14" t="s">
        <v>85</v>
      </c>
      <c r="AW240" s="14" t="s">
        <v>32</v>
      </c>
      <c r="AX240" s="14" t="s">
        <v>83</v>
      </c>
      <c r="AY240" s="227" t="s">
        <v>163</v>
      </c>
    </row>
    <row r="241" spans="1:65" s="2" customFormat="1" ht="24.2" customHeight="1">
      <c r="A241" s="35"/>
      <c r="B241" s="36"/>
      <c r="C241" s="193" t="s">
        <v>369</v>
      </c>
      <c r="D241" s="193" t="s">
        <v>165</v>
      </c>
      <c r="E241" s="194" t="s">
        <v>407</v>
      </c>
      <c r="F241" s="195" t="s">
        <v>408</v>
      </c>
      <c r="G241" s="196" t="s">
        <v>345</v>
      </c>
      <c r="H241" s="197">
        <v>5</v>
      </c>
      <c r="I241" s="198"/>
      <c r="J241" s="199">
        <f>ROUND(I241*H241,2)</f>
        <v>0</v>
      </c>
      <c r="K241" s="195" t="s">
        <v>212</v>
      </c>
      <c r="L241" s="40"/>
      <c r="M241" s="200" t="s">
        <v>1</v>
      </c>
      <c r="N241" s="201" t="s">
        <v>43</v>
      </c>
      <c r="O241" s="73"/>
      <c r="P241" s="202">
        <f>O241*H241</f>
        <v>0</v>
      </c>
      <c r="Q241" s="202">
        <v>1.2E-4</v>
      </c>
      <c r="R241" s="202">
        <f>Q241*H241</f>
        <v>6.0000000000000006E-4</v>
      </c>
      <c r="S241" s="202">
        <v>0</v>
      </c>
      <c r="T241" s="20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4" t="s">
        <v>111</v>
      </c>
      <c r="AT241" s="204" t="s">
        <v>165</v>
      </c>
      <c r="AU241" s="204" t="s">
        <v>85</v>
      </c>
      <c r="AY241" s="18" t="s">
        <v>163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8" t="s">
        <v>111</v>
      </c>
      <c r="BK241" s="205">
        <f>ROUND(I241*H241,2)</f>
        <v>0</v>
      </c>
      <c r="BL241" s="18" t="s">
        <v>111</v>
      </c>
      <c r="BM241" s="204" t="s">
        <v>1120</v>
      </c>
    </row>
    <row r="242" spans="1:65" s="13" customFormat="1" ht="11.25">
      <c r="B242" s="206"/>
      <c r="C242" s="207"/>
      <c r="D242" s="208" t="s">
        <v>169</v>
      </c>
      <c r="E242" s="209" t="s">
        <v>1</v>
      </c>
      <c r="F242" s="210" t="s">
        <v>220</v>
      </c>
      <c r="G242" s="207"/>
      <c r="H242" s="209" t="s">
        <v>1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169</v>
      </c>
      <c r="AU242" s="216" t="s">
        <v>85</v>
      </c>
      <c r="AV242" s="13" t="s">
        <v>83</v>
      </c>
      <c r="AW242" s="13" t="s">
        <v>32</v>
      </c>
      <c r="AX242" s="13" t="s">
        <v>76</v>
      </c>
      <c r="AY242" s="216" t="s">
        <v>163</v>
      </c>
    </row>
    <row r="243" spans="1:65" s="14" customFormat="1" ht="11.25">
      <c r="B243" s="217"/>
      <c r="C243" s="218"/>
      <c r="D243" s="208" t="s">
        <v>169</v>
      </c>
      <c r="E243" s="219" t="s">
        <v>1</v>
      </c>
      <c r="F243" s="220" t="s">
        <v>119</v>
      </c>
      <c r="G243" s="218"/>
      <c r="H243" s="221">
        <v>5</v>
      </c>
      <c r="I243" s="222"/>
      <c r="J243" s="218"/>
      <c r="K243" s="218"/>
      <c r="L243" s="223"/>
      <c r="M243" s="229"/>
      <c r="N243" s="230"/>
      <c r="O243" s="230"/>
      <c r="P243" s="230"/>
      <c r="Q243" s="230"/>
      <c r="R243" s="230"/>
      <c r="S243" s="230"/>
      <c r="T243" s="231"/>
      <c r="AT243" s="227" t="s">
        <v>169</v>
      </c>
      <c r="AU243" s="227" t="s">
        <v>85</v>
      </c>
      <c r="AV243" s="14" t="s">
        <v>85</v>
      </c>
      <c r="AW243" s="14" t="s">
        <v>32</v>
      </c>
      <c r="AX243" s="14" t="s">
        <v>83</v>
      </c>
      <c r="AY243" s="227" t="s">
        <v>163</v>
      </c>
    </row>
    <row r="244" spans="1:65" s="2" customFormat="1" ht="16.5" customHeight="1">
      <c r="A244" s="35"/>
      <c r="B244" s="36"/>
      <c r="C244" s="254" t="s">
        <v>375</v>
      </c>
      <c r="D244" s="254" t="s">
        <v>311</v>
      </c>
      <c r="E244" s="255" t="s">
        <v>412</v>
      </c>
      <c r="F244" s="256" t="s">
        <v>413</v>
      </c>
      <c r="G244" s="257" t="s">
        <v>345</v>
      </c>
      <c r="H244" s="258">
        <v>5.0750000000000002</v>
      </c>
      <c r="I244" s="259"/>
      <c r="J244" s="260">
        <f>ROUND(I244*H244,2)</f>
        <v>0</v>
      </c>
      <c r="K244" s="256" t="s">
        <v>1</v>
      </c>
      <c r="L244" s="261"/>
      <c r="M244" s="262" t="s">
        <v>1</v>
      </c>
      <c r="N244" s="263" t="s">
        <v>43</v>
      </c>
      <c r="O244" s="73"/>
      <c r="P244" s="202">
        <f>O244*H244</f>
        <v>0</v>
      </c>
      <c r="Q244" s="202">
        <v>2.1739999999999999E-2</v>
      </c>
      <c r="R244" s="202">
        <f>Q244*H244</f>
        <v>0.1103305</v>
      </c>
      <c r="S244" s="202">
        <v>0</v>
      </c>
      <c r="T244" s="20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4" t="s">
        <v>253</v>
      </c>
      <c r="AT244" s="204" t="s">
        <v>311</v>
      </c>
      <c r="AU244" s="204" t="s">
        <v>85</v>
      </c>
      <c r="AY244" s="18" t="s">
        <v>163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8" t="s">
        <v>111</v>
      </c>
      <c r="BK244" s="205">
        <f>ROUND(I244*H244,2)</f>
        <v>0</v>
      </c>
      <c r="BL244" s="18" t="s">
        <v>111</v>
      </c>
      <c r="BM244" s="204" t="s">
        <v>1121</v>
      </c>
    </row>
    <row r="245" spans="1:65" s="13" customFormat="1" ht="11.25">
      <c r="B245" s="206"/>
      <c r="C245" s="207"/>
      <c r="D245" s="208" t="s">
        <v>169</v>
      </c>
      <c r="E245" s="209" t="s">
        <v>1</v>
      </c>
      <c r="F245" s="210" t="s">
        <v>220</v>
      </c>
      <c r="G245" s="207"/>
      <c r="H245" s="209" t="s">
        <v>1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169</v>
      </c>
      <c r="AU245" s="216" t="s">
        <v>85</v>
      </c>
      <c r="AV245" s="13" t="s">
        <v>83</v>
      </c>
      <c r="AW245" s="13" t="s">
        <v>32</v>
      </c>
      <c r="AX245" s="13" t="s">
        <v>76</v>
      </c>
      <c r="AY245" s="216" t="s">
        <v>163</v>
      </c>
    </row>
    <row r="246" spans="1:65" s="14" customFormat="1" ht="11.25">
      <c r="B246" s="217"/>
      <c r="C246" s="218"/>
      <c r="D246" s="208" t="s">
        <v>169</v>
      </c>
      <c r="E246" s="219" t="s">
        <v>1</v>
      </c>
      <c r="F246" s="220" t="s">
        <v>1122</v>
      </c>
      <c r="G246" s="218"/>
      <c r="H246" s="221">
        <v>5.0750000000000002</v>
      </c>
      <c r="I246" s="222"/>
      <c r="J246" s="218"/>
      <c r="K246" s="218"/>
      <c r="L246" s="223"/>
      <c r="M246" s="229"/>
      <c r="N246" s="230"/>
      <c r="O246" s="230"/>
      <c r="P246" s="230"/>
      <c r="Q246" s="230"/>
      <c r="R246" s="230"/>
      <c r="S246" s="230"/>
      <c r="T246" s="231"/>
      <c r="AT246" s="227" t="s">
        <v>169</v>
      </c>
      <c r="AU246" s="227" t="s">
        <v>85</v>
      </c>
      <c r="AV246" s="14" t="s">
        <v>85</v>
      </c>
      <c r="AW246" s="14" t="s">
        <v>32</v>
      </c>
      <c r="AX246" s="14" t="s">
        <v>83</v>
      </c>
      <c r="AY246" s="227" t="s">
        <v>163</v>
      </c>
    </row>
    <row r="247" spans="1:65" s="2" customFormat="1" ht="21.75" customHeight="1">
      <c r="A247" s="35"/>
      <c r="B247" s="36"/>
      <c r="C247" s="193" t="s">
        <v>380</v>
      </c>
      <c r="D247" s="193" t="s">
        <v>165</v>
      </c>
      <c r="E247" s="194" t="s">
        <v>431</v>
      </c>
      <c r="F247" s="195" t="s">
        <v>432</v>
      </c>
      <c r="G247" s="196" t="s">
        <v>345</v>
      </c>
      <c r="H247" s="197">
        <v>5</v>
      </c>
      <c r="I247" s="198"/>
      <c r="J247" s="199">
        <f>ROUND(I247*H247,2)</f>
        <v>0</v>
      </c>
      <c r="K247" s="195" t="s">
        <v>212</v>
      </c>
      <c r="L247" s="40"/>
      <c r="M247" s="200" t="s">
        <v>1</v>
      </c>
      <c r="N247" s="201" t="s">
        <v>43</v>
      </c>
      <c r="O247" s="73"/>
      <c r="P247" s="202">
        <f>O247*H247</f>
        <v>0</v>
      </c>
      <c r="Q247" s="202">
        <v>6.8640000000000007E-2</v>
      </c>
      <c r="R247" s="202">
        <f>Q247*H247</f>
        <v>0.34320000000000006</v>
      </c>
      <c r="S247" s="202">
        <v>0</v>
      </c>
      <c r="T247" s="20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4" t="s">
        <v>111</v>
      </c>
      <c r="AT247" s="204" t="s">
        <v>165</v>
      </c>
      <c r="AU247" s="204" t="s">
        <v>85</v>
      </c>
      <c r="AY247" s="18" t="s">
        <v>163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8" t="s">
        <v>111</v>
      </c>
      <c r="BK247" s="205">
        <f>ROUND(I247*H247,2)</f>
        <v>0</v>
      </c>
      <c r="BL247" s="18" t="s">
        <v>111</v>
      </c>
      <c r="BM247" s="204" t="s">
        <v>433</v>
      </c>
    </row>
    <row r="248" spans="1:65" s="13" customFormat="1" ht="11.25">
      <c r="B248" s="206"/>
      <c r="C248" s="207"/>
      <c r="D248" s="208" t="s">
        <v>169</v>
      </c>
      <c r="E248" s="209" t="s">
        <v>1</v>
      </c>
      <c r="F248" s="210" t="s">
        <v>220</v>
      </c>
      <c r="G248" s="207"/>
      <c r="H248" s="209" t="s">
        <v>1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169</v>
      </c>
      <c r="AU248" s="216" t="s">
        <v>85</v>
      </c>
      <c r="AV248" s="13" t="s">
        <v>83</v>
      </c>
      <c r="AW248" s="13" t="s">
        <v>32</v>
      </c>
      <c r="AX248" s="13" t="s">
        <v>76</v>
      </c>
      <c r="AY248" s="216" t="s">
        <v>163</v>
      </c>
    </row>
    <row r="249" spans="1:65" s="14" customFormat="1" ht="11.25">
      <c r="B249" s="217"/>
      <c r="C249" s="218"/>
      <c r="D249" s="208" t="s">
        <v>169</v>
      </c>
      <c r="E249" s="219" t="s">
        <v>1</v>
      </c>
      <c r="F249" s="220" t="s">
        <v>119</v>
      </c>
      <c r="G249" s="218"/>
      <c r="H249" s="221">
        <v>5</v>
      </c>
      <c r="I249" s="222"/>
      <c r="J249" s="218"/>
      <c r="K249" s="218"/>
      <c r="L249" s="223"/>
      <c r="M249" s="229"/>
      <c r="N249" s="230"/>
      <c r="O249" s="230"/>
      <c r="P249" s="230"/>
      <c r="Q249" s="230"/>
      <c r="R249" s="230"/>
      <c r="S249" s="230"/>
      <c r="T249" s="231"/>
      <c r="AT249" s="227" t="s">
        <v>169</v>
      </c>
      <c r="AU249" s="227" t="s">
        <v>85</v>
      </c>
      <c r="AV249" s="14" t="s">
        <v>85</v>
      </c>
      <c r="AW249" s="14" t="s">
        <v>32</v>
      </c>
      <c r="AX249" s="14" t="s">
        <v>83</v>
      </c>
      <c r="AY249" s="227" t="s">
        <v>163</v>
      </c>
    </row>
    <row r="250" spans="1:65" s="2" customFormat="1" ht="33" customHeight="1">
      <c r="A250" s="35"/>
      <c r="B250" s="36"/>
      <c r="C250" s="193" t="s">
        <v>385</v>
      </c>
      <c r="D250" s="193" t="s">
        <v>165</v>
      </c>
      <c r="E250" s="194" t="s">
        <v>435</v>
      </c>
      <c r="F250" s="195" t="s">
        <v>436</v>
      </c>
      <c r="G250" s="196" t="s">
        <v>345</v>
      </c>
      <c r="H250" s="197">
        <v>5</v>
      </c>
      <c r="I250" s="198"/>
      <c r="J250" s="199">
        <f>ROUND(I250*H250,2)</f>
        <v>0</v>
      </c>
      <c r="K250" s="195" t="s">
        <v>212</v>
      </c>
      <c r="L250" s="40"/>
      <c r="M250" s="200" t="s">
        <v>1</v>
      </c>
      <c r="N250" s="201" t="s">
        <v>43</v>
      </c>
      <c r="O250" s="73"/>
      <c r="P250" s="202">
        <f>O250*H250</f>
        <v>0</v>
      </c>
      <c r="Q250" s="202">
        <v>1.0000000000000001E-5</v>
      </c>
      <c r="R250" s="202">
        <f>Q250*H250</f>
        <v>5.0000000000000002E-5</v>
      </c>
      <c r="S250" s="202">
        <v>0</v>
      </c>
      <c r="T250" s="20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4" t="s">
        <v>111</v>
      </c>
      <c r="AT250" s="204" t="s">
        <v>165</v>
      </c>
      <c r="AU250" s="204" t="s">
        <v>85</v>
      </c>
      <c r="AY250" s="18" t="s">
        <v>163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8" t="s">
        <v>111</v>
      </c>
      <c r="BK250" s="205">
        <f>ROUND(I250*H250,2)</f>
        <v>0</v>
      </c>
      <c r="BL250" s="18" t="s">
        <v>111</v>
      </c>
      <c r="BM250" s="204" t="s">
        <v>437</v>
      </c>
    </row>
    <row r="251" spans="1:65" s="13" customFormat="1" ht="11.25">
      <c r="B251" s="206"/>
      <c r="C251" s="207"/>
      <c r="D251" s="208" t="s">
        <v>169</v>
      </c>
      <c r="E251" s="209" t="s">
        <v>1</v>
      </c>
      <c r="F251" s="210" t="s">
        <v>220</v>
      </c>
      <c r="G251" s="207"/>
      <c r="H251" s="209" t="s">
        <v>1</v>
      </c>
      <c r="I251" s="211"/>
      <c r="J251" s="207"/>
      <c r="K251" s="207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169</v>
      </c>
      <c r="AU251" s="216" t="s">
        <v>85</v>
      </c>
      <c r="AV251" s="13" t="s">
        <v>83</v>
      </c>
      <c r="AW251" s="13" t="s">
        <v>32</v>
      </c>
      <c r="AX251" s="13" t="s">
        <v>76</v>
      </c>
      <c r="AY251" s="216" t="s">
        <v>163</v>
      </c>
    </row>
    <row r="252" spans="1:65" s="14" customFormat="1" ht="11.25">
      <c r="B252" s="217"/>
      <c r="C252" s="218"/>
      <c r="D252" s="208" t="s">
        <v>169</v>
      </c>
      <c r="E252" s="219" t="s">
        <v>1</v>
      </c>
      <c r="F252" s="220" t="s">
        <v>119</v>
      </c>
      <c r="G252" s="218"/>
      <c r="H252" s="221">
        <v>5</v>
      </c>
      <c r="I252" s="222"/>
      <c r="J252" s="218"/>
      <c r="K252" s="218"/>
      <c r="L252" s="223"/>
      <c r="M252" s="229"/>
      <c r="N252" s="230"/>
      <c r="O252" s="230"/>
      <c r="P252" s="230"/>
      <c r="Q252" s="230"/>
      <c r="R252" s="230"/>
      <c r="S252" s="230"/>
      <c r="T252" s="231"/>
      <c r="AT252" s="227" t="s">
        <v>169</v>
      </c>
      <c r="AU252" s="227" t="s">
        <v>85</v>
      </c>
      <c r="AV252" s="14" t="s">
        <v>85</v>
      </c>
      <c r="AW252" s="14" t="s">
        <v>32</v>
      </c>
      <c r="AX252" s="14" t="s">
        <v>83</v>
      </c>
      <c r="AY252" s="227" t="s">
        <v>163</v>
      </c>
    </row>
    <row r="253" spans="1:65" s="2" customFormat="1" ht="16.5" customHeight="1">
      <c r="A253" s="35"/>
      <c r="B253" s="36"/>
      <c r="C253" s="254" t="s">
        <v>391</v>
      </c>
      <c r="D253" s="254" t="s">
        <v>311</v>
      </c>
      <c r="E253" s="255" t="s">
        <v>439</v>
      </c>
      <c r="F253" s="256" t="s">
        <v>440</v>
      </c>
      <c r="G253" s="257" t="s">
        <v>345</v>
      </c>
      <c r="H253" s="258">
        <v>5.0750000000000002</v>
      </c>
      <c r="I253" s="259"/>
      <c r="J253" s="260">
        <f>ROUND(I253*H253,2)</f>
        <v>0</v>
      </c>
      <c r="K253" s="256" t="s">
        <v>212</v>
      </c>
      <c r="L253" s="261"/>
      <c r="M253" s="262" t="s">
        <v>1</v>
      </c>
      <c r="N253" s="263" t="s">
        <v>43</v>
      </c>
      <c r="O253" s="73"/>
      <c r="P253" s="202">
        <f>O253*H253</f>
        <v>0</v>
      </c>
      <c r="Q253" s="202">
        <v>1.1000000000000001E-3</v>
      </c>
      <c r="R253" s="202">
        <f>Q253*H253</f>
        <v>5.5825000000000007E-3</v>
      </c>
      <c r="S253" s="202">
        <v>0</v>
      </c>
      <c r="T253" s="20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4" t="s">
        <v>253</v>
      </c>
      <c r="AT253" s="204" t="s">
        <v>311</v>
      </c>
      <c r="AU253" s="204" t="s">
        <v>85</v>
      </c>
      <c r="AY253" s="18" t="s">
        <v>163</v>
      </c>
      <c r="BE253" s="205">
        <f>IF(N253="základní",J253,0)</f>
        <v>0</v>
      </c>
      <c r="BF253" s="205">
        <f>IF(N253="snížená",J253,0)</f>
        <v>0</v>
      </c>
      <c r="BG253" s="205">
        <f>IF(N253="zákl. přenesená",J253,0)</f>
        <v>0</v>
      </c>
      <c r="BH253" s="205">
        <f>IF(N253="sníž. přenesená",J253,0)</f>
        <v>0</v>
      </c>
      <c r="BI253" s="205">
        <f>IF(N253="nulová",J253,0)</f>
        <v>0</v>
      </c>
      <c r="BJ253" s="18" t="s">
        <v>111</v>
      </c>
      <c r="BK253" s="205">
        <f>ROUND(I253*H253,2)</f>
        <v>0</v>
      </c>
      <c r="BL253" s="18" t="s">
        <v>111</v>
      </c>
      <c r="BM253" s="204" t="s">
        <v>441</v>
      </c>
    </row>
    <row r="254" spans="1:65" s="13" customFormat="1" ht="11.25">
      <c r="B254" s="206"/>
      <c r="C254" s="207"/>
      <c r="D254" s="208" t="s">
        <v>169</v>
      </c>
      <c r="E254" s="209" t="s">
        <v>1</v>
      </c>
      <c r="F254" s="210" t="s">
        <v>220</v>
      </c>
      <c r="G254" s="207"/>
      <c r="H254" s="209" t="s">
        <v>1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169</v>
      </c>
      <c r="AU254" s="216" t="s">
        <v>85</v>
      </c>
      <c r="AV254" s="13" t="s">
        <v>83</v>
      </c>
      <c r="AW254" s="13" t="s">
        <v>32</v>
      </c>
      <c r="AX254" s="13" t="s">
        <v>76</v>
      </c>
      <c r="AY254" s="216" t="s">
        <v>163</v>
      </c>
    </row>
    <row r="255" spans="1:65" s="14" customFormat="1" ht="11.25">
      <c r="B255" s="217"/>
      <c r="C255" s="218"/>
      <c r="D255" s="208" t="s">
        <v>169</v>
      </c>
      <c r="E255" s="219" t="s">
        <v>1</v>
      </c>
      <c r="F255" s="220" t="s">
        <v>1122</v>
      </c>
      <c r="G255" s="218"/>
      <c r="H255" s="221">
        <v>5.0750000000000002</v>
      </c>
      <c r="I255" s="222"/>
      <c r="J255" s="218"/>
      <c r="K255" s="218"/>
      <c r="L255" s="223"/>
      <c r="M255" s="229"/>
      <c r="N255" s="230"/>
      <c r="O255" s="230"/>
      <c r="P255" s="230"/>
      <c r="Q255" s="230"/>
      <c r="R255" s="230"/>
      <c r="S255" s="230"/>
      <c r="T255" s="231"/>
      <c r="AT255" s="227" t="s">
        <v>169</v>
      </c>
      <c r="AU255" s="227" t="s">
        <v>85</v>
      </c>
      <c r="AV255" s="14" t="s">
        <v>85</v>
      </c>
      <c r="AW255" s="14" t="s">
        <v>32</v>
      </c>
      <c r="AX255" s="14" t="s">
        <v>83</v>
      </c>
      <c r="AY255" s="227" t="s">
        <v>163</v>
      </c>
    </row>
    <row r="256" spans="1:65" s="2" customFormat="1" ht="16.5" customHeight="1">
      <c r="A256" s="35"/>
      <c r="B256" s="36"/>
      <c r="C256" s="193" t="s">
        <v>396</v>
      </c>
      <c r="D256" s="193" t="s">
        <v>165</v>
      </c>
      <c r="E256" s="194" t="s">
        <v>452</v>
      </c>
      <c r="F256" s="195" t="s">
        <v>453</v>
      </c>
      <c r="G256" s="196" t="s">
        <v>345</v>
      </c>
      <c r="H256" s="197">
        <v>4</v>
      </c>
      <c r="I256" s="198"/>
      <c r="J256" s="199">
        <f>ROUND(I256*H256,2)</f>
        <v>0</v>
      </c>
      <c r="K256" s="195" t="s">
        <v>212</v>
      </c>
      <c r="L256" s="40"/>
      <c r="M256" s="200" t="s">
        <v>1</v>
      </c>
      <c r="N256" s="201" t="s">
        <v>43</v>
      </c>
      <c r="O256" s="73"/>
      <c r="P256" s="202">
        <f>O256*H256</f>
        <v>0</v>
      </c>
      <c r="Q256" s="202">
        <v>3.5729999999999998E-2</v>
      </c>
      <c r="R256" s="202">
        <f>Q256*H256</f>
        <v>0.14291999999999999</v>
      </c>
      <c r="S256" s="202">
        <v>0</v>
      </c>
      <c r="T256" s="20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4" t="s">
        <v>111</v>
      </c>
      <c r="AT256" s="204" t="s">
        <v>165</v>
      </c>
      <c r="AU256" s="204" t="s">
        <v>85</v>
      </c>
      <c r="AY256" s="18" t="s">
        <v>163</v>
      </c>
      <c r="BE256" s="205">
        <f>IF(N256="základní",J256,0)</f>
        <v>0</v>
      </c>
      <c r="BF256" s="205">
        <f>IF(N256="snížená",J256,0)</f>
        <v>0</v>
      </c>
      <c r="BG256" s="205">
        <f>IF(N256="zákl. přenesená",J256,0)</f>
        <v>0</v>
      </c>
      <c r="BH256" s="205">
        <f>IF(N256="sníž. přenesená",J256,0)</f>
        <v>0</v>
      </c>
      <c r="BI256" s="205">
        <f>IF(N256="nulová",J256,0)</f>
        <v>0</v>
      </c>
      <c r="BJ256" s="18" t="s">
        <v>111</v>
      </c>
      <c r="BK256" s="205">
        <f>ROUND(I256*H256,2)</f>
        <v>0</v>
      </c>
      <c r="BL256" s="18" t="s">
        <v>111</v>
      </c>
      <c r="BM256" s="204" t="s">
        <v>454</v>
      </c>
    </row>
    <row r="257" spans="1:65" s="13" customFormat="1" ht="22.5">
      <c r="B257" s="206"/>
      <c r="C257" s="207"/>
      <c r="D257" s="208" t="s">
        <v>169</v>
      </c>
      <c r="E257" s="209" t="s">
        <v>1</v>
      </c>
      <c r="F257" s="210" t="s">
        <v>347</v>
      </c>
      <c r="G257" s="207"/>
      <c r="H257" s="209" t="s">
        <v>1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169</v>
      </c>
      <c r="AU257" s="216" t="s">
        <v>85</v>
      </c>
      <c r="AV257" s="13" t="s">
        <v>83</v>
      </c>
      <c r="AW257" s="13" t="s">
        <v>32</v>
      </c>
      <c r="AX257" s="13" t="s">
        <v>76</v>
      </c>
      <c r="AY257" s="216" t="s">
        <v>163</v>
      </c>
    </row>
    <row r="258" spans="1:65" s="14" customFormat="1" ht="11.25">
      <c r="B258" s="217"/>
      <c r="C258" s="218"/>
      <c r="D258" s="208" t="s">
        <v>169</v>
      </c>
      <c r="E258" s="219" t="s">
        <v>1</v>
      </c>
      <c r="F258" s="220" t="s">
        <v>111</v>
      </c>
      <c r="G258" s="218"/>
      <c r="H258" s="221">
        <v>4</v>
      </c>
      <c r="I258" s="222"/>
      <c r="J258" s="218"/>
      <c r="K258" s="218"/>
      <c r="L258" s="223"/>
      <c r="M258" s="229"/>
      <c r="N258" s="230"/>
      <c r="O258" s="230"/>
      <c r="P258" s="230"/>
      <c r="Q258" s="230"/>
      <c r="R258" s="230"/>
      <c r="S258" s="230"/>
      <c r="T258" s="231"/>
      <c r="AT258" s="227" t="s">
        <v>169</v>
      </c>
      <c r="AU258" s="227" t="s">
        <v>85</v>
      </c>
      <c r="AV258" s="14" t="s">
        <v>85</v>
      </c>
      <c r="AW258" s="14" t="s">
        <v>32</v>
      </c>
      <c r="AX258" s="14" t="s">
        <v>83</v>
      </c>
      <c r="AY258" s="227" t="s">
        <v>163</v>
      </c>
    </row>
    <row r="259" spans="1:65" s="2" customFormat="1" ht="33" customHeight="1">
      <c r="A259" s="35"/>
      <c r="B259" s="36"/>
      <c r="C259" s="193" t="s">
        <v>401</v>
      </c>
      <c r="D259" s="193" t="s">
        <v>165</v>
      </c>
      <c r="E259" s="194" t="s">
        <v>456</v>
      </c>
      <c r="F259" s="195" t="s">
        <v>457</v>
      </c>
      <c r="G259" s="196" t="s">
        <v>345</v>
      </c>
      <c r="H259" s="197">
        <v>2</v>
      </c>
      <c r="I259" s="198"/>
      <c r="J259" s="199">
        <f>ROUND(I259*H259,2)</f>
        <v>0</v>
      </c>
      <c r="K259" s="195" t="s">
        <v>212</v>
      </c>
      <c r="L259" s="40"/>
      <c r="M259" s="200" t="s">
        <v>1</v>
      </c>
      <c r="N259" s="201" t="s">
        <v>43</v>
      </c>
      <c r="O259" s="73"/>
      <c r="P259" s="202">
        <f>O259*H259</f>
        <v>0</v>
      </c>
      <c r="Q259" s="202">
        <v>2.1167600000000002</v>
      </c>
      <c r="R259" s="202">
        <f>Q259*H259</f>
        <v>4.2335200000000004</v>
      </c>
      <c r="S259" s="202">
        <v>0</v>
      </c>
      <c r="T259" s="20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4" t="s">
        <v>111</v>
      </c>
      <c r="AT259" s="204" t="s">
        <v>165</v>
      </c>
      <c r="AU259" s="204" t="s">
        <v>85</v>
      </c>
      <c r="AY259" s="18" t="s">
        <v>163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8" t="s">
        <v>111</v>
      </c>
      <c r="BK259" s="205">
        <f>ROUND(I259*H259,2)</f>
        <v>0</v>
      </c>
      <c r="BL259" s="18" t="s">
        <v>111</v>
      </c>
      <c r="BM259" s="204" t="s">
        <v>458</v>
      </c>
    </row>
    <row r="260" spans="1:65" s="13" customFormat="1" ht="22.5">
      <c r="B260" s="206"/>
      <c r="C260" s="207"/>
      <c r="D260" s="208" t="s">
        <v>169</v>
      </c>
      <c r="E260" s="209" t="s">
        <v>1</v>
      </c>
      <c r="F260" s="210" t="s">
        <v>347</v>
      </c>
      <c r="G260" s="207"/>
      <c r="H260" s="209" t="s">
        <v>1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169</v>
      </c>
      <c r="AU260" s="216" t="s">
        <v>85</v>
      </c>
      <c r="AV260" s="13" t="s">
        <v>83</v>
      </c>
      <c r="AW260" s="13" t="s">
        <v>32</v>
      </c>
      <c r="AX260" s="13" t="s">
        <v>76</v>
      </c>
      <c r="AY260" s="216" t="s">
        <v>163</v>
      </c>
    </row>
    <row r="261" spans="1:65" s="14" customFormat="1" ht="11.25">
      <c r="B261" s="217"/>
      <c r="C261" s="218"/>
      <c r="D261" s="208" t="s">
        <v>169</v>
      </c>
      <c r="E261" s="219" t="s">
        <v>1</v>
      </c>
      <c r="F261" s="220" t="s">
        <v>85</v>
      </c>
      <c r="G261" s="218"/>
      <c r="H261" s="221">
        <v>2</v>
      </c>
      <c r="I261" s="222"/>
      <c r="J261" s="218"/>
      <c r="K261" s="218"/>
      <c r="L261" s="223"/>
      <c r="M261" s="229"/>
      <c r="N261" s="230"/>
      <c r="O261" s="230"/>
      <c r="P261" s="230"/>
      <c r="Q261" s="230"/>
      <c r="R261" s="230"/>
      <c r="S261" s="230"/>
      <c r="T261" s="231"/>
      <c r="AT261" s="227" t="s">
        <v>169</v>
      </c>
      <c r="AU261" s="227" t="s">
        <v>85</v>
      </c>
      <c r="AV261" s="14" t="s">
        <v>85</v>
      </c>
      <c r="AW261" s="14" t="s">
        <v>32</v>
      </c>
      <c r="AX261" s="14" t="s">
        <v>83</v>
      </c>
      <c r="AY261" s="227" t="s">
        <v>163</v>
      </c>
    </row>
    <row r="262" spans="1:65" s="2" customFormat="1" ht="24.2" customHeight="1">
      <c r="A262" s="35"/>
      <c r="B262" s="36"/>
      <c r="C262" s="193" t="s">
        <v>406</v>
      </c>
      <c r="D262" s="193" t="s">
        <v>165</v>
      </c>
      <c r="E262" s="194" t="s">
        <v>464</v>
      </c>
      <c r="F262" s="195" t="s">
        <v>465</v>
      </c>
      <c r="G262" s="196" t="s">
        <v>345</v>
      </c>
      <c r="H262" s="197">
        <v>2</v>
      </c>
      <c r="I262" s="198"/>
      <c r="J262" s="199">
        <f>ROUND(I262*H262,2)</f>
        <v>0</v>
      </c>
      <c r="K262" s="195" t="s">
        <v>212</v>
      </c>
      <c r="L262" s="40"/>
      <c r="M262" s="200" t="s">
        <v>1</v>
      </c>
      <c r="N262" s="201" t="s">
        <v>43</v>
      </c>
      <c r="O262" s="73"/>
      <c r="P262" s="202">
        <f>O262*H262</f>
        <v>0</v>
      </c>
      <c r="Q262" s="202">
        <v>0.21734000000000001</v>
      </c>
      <c r="R262" s="202">
        <f>Q262*H262</f>
        <v>0.43468000000000001</v>
      </c>
      <c r="S262" s="202">
        <v>0</v>
      </c>
      <c r="T262" s="20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4" t="s">
        <v>111</v>
      </c>
      <c r="AT262" s="204" t="s">
        <v>165</v>
      </c>
      <c r="AU262" s="204" t="s">
        <v>85</v>
      </c>
      <c r="AY262" s="18" t="s">
        <v>163</v>
      </c>
      <c r="BE262" s="205">
        <f>IF(N262="základní",J262,0)</f>
        <v>0</v>
      </c>
      <c r="BF262" s="205">
        <f>IF(N262="snížená",J262,0)</f>
        <v>0</v>
      </c>
      <c r="BG262" s="205">
        <f>IF(N262="zákl. přenesená",J262,0)</f>
        <v>0</v>
      </c>
      <c r="BH262" s="205">
        <f>IF(N262="sníž. přenesená",J262,0)</f>
        <v>0</v>
      </c>
      <c r="BI262" s="205">
        <f>IF(N262="nulová",J262,0)</f>
        <v>0</v>
      </c>
      <c r="BJ262" s="18" t="s">
        <v>111</v>
      </c>
      <c r="BK262" s="205">
        <f>ROUND(I262*H262,2)</f>
        <v>0</v>
      </c>
      <c r="BL262" s="18" t="s">
        <v>111</v>
      </c>
      <c r="BM262" s="204" t="s">
        <v>466</v>
      </c>
    </row>
    <row r="263" spans="1:65" s="13" customFormat="1" ht="22.5">
      <c r="B263" s="206"/>
      <c r="C263" s="207"/>
      <c r="D263" s="208" t="s">
        <v>169</v>
      </c>
      <c r="E263" s="209" t="s">
        <v>1</v>
      </c>
      <c r="F263" s="210" t="s">
        <v>347</v>
      </c>
      <c r="G263" s="207"/>
      <c r="H263" s="209" t="s">
        <v>1</v>
      </c>
      <c r="I263" s="211"/>
      <c r="J263" s="207"/>
      <c r="K263" s="207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169</v>
      </c>
      <c r="AU263" s="216" t="s">
        <v>85</v>
      </c>
      <c r="AV263" s="13" t="s">
        <v>83</v>
      </c>
      <c r="AW263" s="13" t="s">
        <v>32</v>
      </c>
      <c r="AX263" s="13" t="s">
        <v>76</v>
      </c>
      <c r="AY263" s="216" t="s">
        <v>163</v>
      </c>
    </row>
    <row r="264" spans="1:65" s="14" customFormat="1" ht="11.25">
      <c r="B264" s="217"/>
      <c r="C264" s="218"/>
      <c r="D264" s="208" t="s">
        <v>169</v>
      </c>
      <c r="E264" s="219" t="s">
        <v>1</v>
      </c>
      <c r="F264" s="220" t="s">
        <v>85</v>
      </c>
      <c r="G264" s="218"/>
      <c r="H264" s="221">
        <v>2</v>
      </c>
      <c r="I264" s="222"/>
      <c r="J264" s="218"/>
      <c r="K264" s="218"/>
      <c r="L264" s="223"/>
      <c r="M264" s="229"/>
      <c r="N264" s="230"/>
      <c r="O264" s="230"/>
      <c r="P264" s="230"/>
      <c r="Q264" s="230"/>
      <c r="R264" s="230"/>
      <c r="S264" s="230"/>
      <c r="T264" s="231"/>
      <c r="AT264" s="227" t="s">
        <v>169</v>
      </c>
      <c r="AU264" s="227" t="s">
        <v>85</v>
      </c>
      <c r="AV264" s="14" t="s">
        <v>85</v>
      </c>
      <c r="AW264" s="14" t="s">
        <v>32</v>
      </c>
      <c r="AX264" s="14" t="s">
        <v>83</v>
      </c>
      <c r="AY264" s="227" t="s">
        <v>163</v>
      </c>
    </row>
    <row r="265" spans="1:65" s="2" customFormat="1" ht="24.2" customHeight="1">
      <c r="A265" s="35"/>
      <c r="B265" s="36"/>
      <c r="C265" s="254" t="s">
        <v>411</v>
      </c>
      <c r="D265" s="254" t="s">
        <v>311</v>
      </c>
      <c r="E265" s="255" t="s">
        <v>468</v>
      </c>
      <c r="F265" s="256" t="s">
        <v>469</v>
      </c>
      <c r="G265" s="257" t="s">
        <v>345</v>
      </c>
      <c r="H265" s="258">
        <v>2</v>
      </c>
      <c r="I265" s="259"/>
      <c r="J265" s="260">
        <f>ROUND(I265*H265,2)</f>
        <v>0</v>
      </c>
      <c r="K265" s="256" t="s">
        <v>212</v>
      </c>
      <c r="L265" s="261"/>
      <c r="M265" s="262" t="s">
        <v>1</v>
      </c>
      <c r="N265" s="263" t="s">
        <v>43</v>
      </c>
      <c r="O265" s="73"/>
      <c r="P265" s="202">
        <f>O265*H265</f>
        <v>0</v>
      </c>
      <c r="Q265" s="202">
        <v>7.9000000000000001E-2</v>
      </c>
      <c r="R265" s="202">
        <f>Q265*H265</f>
        <v>0.158</v>
      </c>
      <c r="S265" s="202">
        <v>0</v>
      </c>
      <c r="T265" s="20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4" t="s">
        <v>253</v>
      </c>
      <c r="AT265" s="204" t="s">
        <v>311</v>
      </c>
      <c r="AU265" s="204" t="s">
        <v>85</v>
      </c>
      <c r="AY265" s="18" t="s">
        <v>163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8" t="s">
        <v>111</v>
      </c>
      <c r="BK265" s="205">
        <f>ROUND(I265*H265,2)</f>
        <v>0</v>
      </c>
      <c r="BL265" s="18" t="s">
        <v>111</v>
      </c>
      <c r="BM265" s="204" t="s">
        <v>470</v>
      </c>
    </row>
    <row r="266" spans="1:65" s="13" customFormat="1" ht="22.5">
      <c r="B266" s="206"/>
      <c r="C266" s="207"/>
      <c r="D266" s="208" t="s">
        <v>169</v>
      </c>
      <c r="E266" s="209" t="s">
        <v>1</v>
      </c>
      <c r="F266" s="210" t="s">
        <v>347</v>
      </c>
      <c r="G266" s="207"/>
      <c r="H266" s="209" t="s">
        <v>1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169</v>
      </c>
      <c r="AU266" s="216" t="s">
        <v>85</v>
      </c>
      <c r="AV266" s="13" t="s">
        <v>83</v>
      </c>
      <c r="AW266" s="13" t="s">
        <v>32</v>
      </c>
      <c r="AX266" s="13" t="s">
        <v>76</v>
      </c>
      <c r="AY266" s="216" t="s">
        <v>163</v>
      </c>
    </row>
    <row r="267" spans="1:65" s="14" customFormat="1" ht="11.25">
      <c r="B267" s="217"/>
      <c r="C267" s="218"/>
      <c r="D267" s="208" t="s">
        <v>169</v>
      </c>
      <c r="E267" s="219" t="s">
        <v>1</v>
      </c>
      <c r="F267" s="220" t="s">
        <v>85</v>
      </c>
      <c r="G267" s="218"/>
      <c r="H267" s="221">
        <v>2</v>
      </c>
      <c r="I267" s="222"/>
      <c r="J267" s="218"/>
      <c r="K267" s="218"/>
      <c r="L267" s="223"/>
      <c r="M267" s="229"/>
      <c r="N267" s="230"/>
      <c r="O267" s="230"/>
      <c r="P267" s="230"/>
      <c r="Q267" s="230"/>
      <c r="R267" s="230"/>
      <c r="S267" s="230"/>
      <c r="T267" s="231"/>
      <c r="AT267" s="227" t="s">
        <v>169</v>
      </c>
      <c r="AU267" s="227" t="s">
        <v>85</v>
      </c>
      <c r="AV267" s="14" t="s">
        <v>85</v>
      </c>
      <c r="AW267" s="14" t="s">
        <v>32</v>
      </c>
      <c r="AX267" s="14" t="s">
        <v>83</v>
      </c>
      <c r="AY267" s="227" t="s">
        <v>163</v>
      </c>
    </row>
    <row r="268" spans="1:65" s="2" customFormat="1" ht="24.2" customHeight="1">
      <c r="A268" s="35"/>
      <c r="B268" s="36"/>
      <c r="C268" s="254" t="s">
        <v>416</v>
      </c>
      <c r="D268" s="254" t="s">
        <v>311</v>
      </c>
      <c r="E268" s="255" t="s">
        <v>472</v>
      </c>
      <c r="F268" s="256" t="s">
        <v>473</v>
      </c>
      <c r="G268" s="257" t="s">
        <v>345</v>
      </c>
      <c r="H268" s="258">
        <v>2.02</v>
      </c>
      <c r="I268" s="259"/>
      <c r="J268" s="260">
        <f>ROUND(I268*H268,2)</f>
        <v>0</v>
      </c>
      <c r="K268" s="256" t="s">
        <v>212</v>
      </c>
      <c r="L268" s="261"/>
      <c r="M268" s="262" t="s">
        <v>1</v>
      </c>
      <c r="N268" s="263" t="s">
        <v>43</v>
      </c>
      <c r="O268" s="73"/>
      <c r="P268" s="202">
        <f>O268*H268</f>
        <v>0</v>
      </c>
      <c r="Q268" s="202">
        <v>0.58499999999999996</v>
      </c>
      <c r="R268" s="202">
        <f>Q268*H268</f>
        <v>1.1817</v>
      </c>
      <c r="S268" s="202">
        <v>0</v>
      </c>
      <c r="T268" s="20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4" t="s">
        <v>253</v>
      </c>
      <c r="AT268" s="204" t="s">
        <v>311</v>
      </c>
      <c r="AU268" s="204" t="s">
        <v>85</v>
      </c>
      <c r="AY268" s="18" t="s">
        <v>163</v>
      </c>
      <c r="BE268" s="205">
        <f>IF(N268="základní",J268,0)</f>
        <v>0</v>
      </c>
      <c r="BF268" s="205">
        <f>IF(N268="snížená",J268,0)</f>
        <v>0</v>
      </c>
      <c r="BG268" s="205">
        <f>IF(N268="zákl. přenesená",J268,0)</f>
        <v>0</v>
      </c>
      <c r="BH268" s="205">
        <f>IF(N268="sníž. přenesená",J268,0)</f>
        <v>0</v>
      </c>
      <c r="BI268" s="205">
        <f>IF(N268="nulová",J268,0)</f>
        <v>0</v>
      </c>
      <c r="BJ268" s="18" t="s">
        <v>111</v>
      </c>
      <c r="BK268" s="205">
        <f>ROUND(I268*H268,2)</f>
        <v>0</v>
      </c>
      <c r="BL268" s="18" t="s">
        <v>111</v>
      </c>
      <c r="BM268" s="204" t="s">
        <v>474</v>
      </c>
    </row>
    <row r="269" spans="1:65" s="13" customFormat="1" ht="22.5">
      <c r="B269" s="206"/>
      <c r="C269" s="207"/>
      <c r="D269" s="208" t="s">
        <v>169</v>
      </c>
      <c r="E269" s="209" t="s">
        <v>1</v>
      </c>
      <c r="F269" s="210" t="s">
        <v>347</v>
      </c>
      <c r="G269" s="207"/>
      <c r="H269" s="209" t="s">
        <v>1</v>
      </c>
      <c r="I269" s="211"/>
      <c r="J269" s="207"/>
      <c r="K269" s="207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169</v>
      </c>
      <c r="AU269" s="216" t="s">
        <v>85</v>
      </c>
      <c r="AV269" s="13" t="s">
        <v>83</v>
      </c>
      <c r="AW269" s="13" t="s">
        <v>32</v>
      </c>
      <c r="AX269" s="13" t="s">
        <v>76</v>
      </c>
      <c r="AY269" s="216" t="s">
        <v>163</v>
      </c>
    </row>
    <row r="270" spans="1:65" s="14" customFormat="1" ht="11.25">
      <c r="B270" s="217"/>
      <c r="C270" s="218"/>
      <c r="D270" s="208" t="s">
        <v>169</v>
      </c>
      <c r="E270" s="219" t="s">
        <v>1</v>
      </c>
      <c r="F270" s="220" t="s">
        <v>353</v>
      </c>
      <c r="G270" s="218"/>
      <c r="H270" s="221">
        <v>2.02</v>
      </c>
      <c r="I270" s="222"/>
      <c r="J270" s="218"/>
      <c r="K270" s="218"/>
      <c r="L270" s="223"/>
      <c r="M270" s="229"/>
      <c r="N270" s="230"/>
      <c r="O270" s="230"/>
      <c r="P270" s="230"/>
      <c r="Q270" s="230"/>
      <c r="R270" s="230"/>
      <c r="S270" s="230"/>
      <c r="T270" s="231"/>
      <c r="AT270" s="227" t="s">
        <v>169</v>
      </c>
      <c r="AU270" s="227" t="s">
        <v>85</v>
      </c>
      <c r="AV270" s="14" t="s">
        <v>85</v>
      </c>
      <c r="AW270" s="14" t="s">
        <v>32</v>
      </c>
      <c r="AX270" s="14" t="s">
        <v>83</v>
      </c>
      <c r="AY270" s="227" t="s">
        <v>163</v>
      </c>
    </row>
    <row r="271" spans="1:65" s="2" customFormat="1" ht="24.2" customHeight="1">
      <c r="A271" s="35"/>
      <c r="B271" s="36"/>
      <c r="C271" s="254" t="s">
        <v>421</v>
      </c>
      <c r="D271" s="254" t="s">
        <v>311</v>
      </c>
      <c r="E271" s="255" t="s">
        <v>480</v>
      </c>
      <c r="F271" s="256" t="s">
        <v>481</v>
      </c>
      <c r="G271" s="257" t="s">
        <v>345</v>
      </c>
      <c r="H271" s="258">
        <v>2.02</v>
      </c>
      <c r="I271" s="259"/>
      <c r="J271" s="260">
        <f>ROUND(I271*H271,2)</f>
        <v>0</v>
      </c>
      <c r="K271" s="256" t="s">
        <v>212</v>
      </c>
      <c r="L271" s="261"/>
      <c r="M271" s="262" t="s">
        <v>1</v>
      </c>
      <c r="N271" s="263" t="s">
        <v>43</v>
      </c>
      <c r="O271" s="73"/>
      <c r="P271" s="202">
        <f>O271*H271</f>
        <v>0</v>
      </c>
      <c r="Q271" s="202">
        <v>0.254</v>
      </c>
      <c r="R271" s="202">
        <f>Q271*H271</f>
        <v>0.51307999999999998</v>
      </c>
      <c r="S271" s="202">
        <v>0</v>
      </c>
      <c r="T271" s="20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4" t="s">
        <v>253</v>
      </c>
      <c r="AT271" s="204" t="s">
        <v>311</v>
      </c>
      <c r="AU271" s="204" t="s">
        <v>85</v>
      </c>
      <c r="AY271" s="18" t="s">
        <v>163</v>
      </c>
      <c r="BE271" s="205">
        <f>IF(N271="základní",J271,0)</f>
        <v>0</v>
      </c>
      <c r="BF271" s="205">
        <f>IF(N271="snížená",J271,0)</f>
        <v>0</v>
      </c>
      <c r="BG271" s="205">
        <f>IF(N271="zákl. přenesená",J271,0)</f>
        <v>0</v>
      </c>
      <c r="BH271" s="205">
        <f>IF(N271="sníž. přenesená",J271,0)</f>
        <v>0</v>
      </c>
      <c r="BI271" s="205">
        <f>IF(N271="nulová",J271,0)</f>
        <v>0</v>
      </c>
      <c r="BJ271" s="18" t="s">
        <v>111</v>
      </c>
      <c r="BK271" s="205">
        <f>ROUND(I271*H271,2)</f>
        <v>0</v>
      </c>
      <c r="BL271" s="18" t="s">
        <v>111</v>
      </c>
      <c r="BM271" s="204" t="s">
        <v>482</v>
      </c>
    </row>
    <row r="272" spans="1:65" s="13" customFormat="1" ht="22.5">
      <c r="B272" s="206"/>
      <c r="C272" s="207"/>
      <c r="D272" s="208" t="s">
        <v>169</v>
      </c>
      <c r="E272" s="209" t="s">
        <v>1</v>
      </c>
      <c r="F272" s="210" t="s">
        <v>347</v>
      </c>
      <c r="G272" s="207"/>
      <c r="H272" s="209" t="s">
        <v>1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169</v>
      </c>
      <c r="AU272" s="216" t="s">
        <v>85</v>
      </c>
      <c r="AV272" s="13" t="s">
        <v>83</v>
      </c>
      <c r="AW272" s="13" t="s">
        <v>32</v>
      </c>
      <c r="AX272" s="13" t="s">
        <v>76</v>
      </c>
      <c r="AY272" s="216" t="s">
        <v>163</v>
      </c>
    </row>
    <row r="273" spans="1:65" s="14" customFormat="1" ht="11.25">
      <c r="B273" s="217"/>
      <c r="C273" s="218"/>
      <c r="D273" s="208" t="s">
        <v>169</v>
      </c>
      <c r="E273" s="219" t="s">
        <v>1</v>
      </c>
      <c r="F273" s="220" t="s">
        <v>353</v>
      </c>
      <c r="G273" s="218"/>
      <c r="H273" s="221">
        <v>2.02</v>
      </c>
      <c r="I273" s="222"/>
      <c r="J273" s="218"/>
      <c r="K273" s="218"/>
      <c r="L273" s="223"/>
      <c r="M273" s="229"/>
      <c r="N273" s="230"/>
      <c r="O273" s="230"/>
      <c r="P273" s="230"/>
      <c r="Q273" s="230"/>
      <c r="R273" s="230"/>
      <c r="S273" s="230"/>
      <c r="T273" s="231"/>
      <c r="AT273" s="227" t="s">
        <v>169</v>
      </c>
      <c r="AU273" s="227" t="s">
        <v>85</v>
      </c>
      <c r="AV273" s="14" t="s">
        <v>85</v>
      </c>
      <c r="AW273" s="14" t="s">
        <v>32</v>
      </c>
      <c r="AX273" s="14" t="s">
        <v>83</v>
      </c>
      <c r="AY273" s="227" t="s">
        <v>163</v>
      </c>
    </row>
    <row r="274" spans="1:65" s="2" customFormat="1" ht="24.2" customHeight="1">
      <c r="A274" s="35"/>
      <c r="B274" s="36"/>
      <c r="C274" s="254" t="s">
        <v>425</v>
      </c>
      <c r="D274" s="254" t="s">
        <v>311</v>
      </c>
      <c r="E274" s="255" t="s">
        <v>484</v>
      </c>
      <c r="F274" s="256" t="s">
        <v>485</v>
      </c>
      <c r="G274" s="257" t="s">
        <v>345</v>
      </c>
      <c r="H274" s="258">
        <v>2.02</v>
      </c>
      <c r="I274" s="259"/>
      <c r="J274" s="260">
        <f>ROUND(I274*H274,2)</f>
        <v>0</v>
      </c>
      <c r="K274" s="256" t="s">
        <v>212</v>
      </c>
      <c r="L274" s="261"/>
      <c r="M274" s="262" t="s">
        <v>1</v>
      </c>
      <c r="N274" s="263" t="s">
        <v>43</v>
      </c>
      <c r="O274" s="73"/>
      <c r="P274" s="202">
        <f>O274*H274</f>
        <v>0</v>
      </c>
      <c r="Q274" s="202">
        <v>0.50600000000000001</v>
      </c>
      <c r="R274" s="202">
        <f>Q274*H274</f>
        <v>1.0221199999999999</v>
      </c>
      <c r="S274" s="202">
        <v>0</v>
      </c>
      <c r="T274" s="20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4" t="s">
        <v>253</v>
      </c>
      <c r="AT274" s="204" t="s">
        <v>311</v>
      </c>
      <c r="AU274" s="204" t="s">
        <v>85</v>
      </c>
      <c r="AY274" s="18" t="s">
        <v>163</v>
      </c>
      <c r="BE274" s="205">
        <f>IF(N274="základní",J274,0)</f>
        <v>0</v>
      </c>
      <c r="BF274" s="205">
        <f>IF(N274="snížená",J274,0)</f>
        <v>0</v>
      </c>
      <c r="BG274" s="205">
        <f>IF(N274="zákl. přenesená",J274,0)</f>
        <v>0</v>
      </c>
      <c r="BH274" s="205">
        <f>IF(N274="sníž. přenesená",J274,0)</f>
        <v>0</v>
      </c>
      <c r="BI274" s="205">
        <f>IF(N274="nulová",J274,0)</f>
        <v>0</v>
      </c>
      <c r="BJ274" s="18" t="s">
        <v>111</v>
      </c>
      <c r="BK274" s="205">
        <f>ROUND(I274*H274,2)</f>
        <v>0</v>
      </c>
      <c r="BL274" s="18" t="s">
        <v>111</v>
      </c>
      <c r="BM274" s="204" t="s">
        <v>486</v>
      </c>
    </row>
    <row r="275" spans="1:65" s="13" customFormat="1" ht="22.5">
      <c r="B275" s="206"/>
      <c r="C275" s="207"/>
      <c r="D275" s="208" t="s">
        <v>169</v>
      </c>
      <c r="E275" s="209" t="s">
        <v>1</v>
      </c>
      <c r="F275" s="210" t="s">
        <v>347</v>
      </c>
      <c r="G275" s="207"/>
      <c r="H275" s="209" t="s">
        <v>1</v>
      </c>
      <c r="I275" s="211"/>
      <c r="J275" s="207"/>
      <c r="K275" s="207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169</v>
      </c>
      <c r="AU275" s="216" t="s">
        <v>85</v>
      </c>
      <c r="AV275" s="13" t="s">
        <v>83</v>
      </c>
      <c r="AW275" s="13" t="s">
        <v>32</v>
      </c>
      <c r="AX275" s="13" t="s">
        <v>76</v>
      </c>
      <c r="AY275" s="216" t="s">
        <v>163</v>
      </c>
    </row>
    <row r="276" spans="1:65" s="14" customFormat="1" ht="11.25">
      <c r="B276" s="217"/>
      <c r="C276" s="218"/>
      <c r="D276" s="208" t="s">
        <v>169</v>
      </c>
      <c r="E276" s="219" t="s">
        <v>1</v>
      </c>
      <c r="F276" s="220" t="s">
        <v>353</v>
      </c>
      <c r="G276" s="218"/>
      <c r="H276" s="221">
        <v>2.02</v>
      </c>
      <c r="I276" s="222"/>
      <c r="J276" s="218"/>
      <c r="K276" s="218"/>
      <c r="L276" s="223"/>
      <c r="M276" s="229"/>
      <c r="N276" s="230"/>
      <c r="O276" s="230"/>
      <c r="P276" s="230"/>
      <c r="Q276" s="230"/>
      <c r="R276" s="230"/>
      <c r="S276" s="230"/>
      <c r="T276" s="231"/>
      <c r="AT276" s="227" t="s">
        <v>169</v>
      </c>
      <c r="AU276" s="227" t="s">
        <v>85</v>
      </c>
      <c r="AV276" s="14" t="s">
        <v>85</v>
      </c>
      <c r="AW276" s="14" t="s">
        <v>32</v>
      </c>
      <c r="AX276" s="14" t="s">
        <v>83</v>
      </c>
      <c r="AY276" s="227" t="s">
        <v>163</v>
      </c>
    </row>
    <row r="277" spans="1:65" s="2" customFormat="1" ht="24.2" customHeight="1">
      <c r="A277" s="35"/>
      <c r="B277" s="36"/>
      <c r="C277" s="254" t="s">
        <v>430</v>
      </c>
      <c r="D277" s="254" t="s">
        <v>311</v>
      </c>
      <c r="E277" s="255" t="s">
        <v>488</v>
      </c>
      <c r="F277" s="256" t="s">
        <v>489</v>
      </c>
      <c r="G277" s="257" t="s">
        <v>345</v>
      </c>
      <c r="H277" s="258">
        <v>6</v>
      </c>
      <c r="I277" s="259"/>
      <c r="J277" s="260">
        <f>ROUND(I277*H277,2)</f>
        <v>0</v>
      </c>
      <c r="K277" s="256" t="s">
        <v>212</v>
      </c>
      <c r="L277" s="261"/>
      <c r="M277" s="262" t="s">
        <v>1</v>
      </c>
      <c r="N277" s="263" t="s">
        <v>43</v>
      </c>
      <c r="O277" s="73"/>
      <c r="P277" s="202">
        <f>O277*H277</f>
        <v>0</v>
      </c>
      <c r="Q277" s="202">
        <v>2E-3</v>
      </c>
      <c r="R277" s="202">
        <f>Q277*H277</f>
        <v>1.2E-2</v>
      </c>
      <c r="S277" s="202">
        <v>0</v>
      </c>
      <c r="T277" s="20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4" t="s">
        <v>253</v>
      </c>
      <c r="AT277" s="204" t="s">
        <v>311</v>
      </c>
      <c r="AU277" s="204" t="s">
        <v>85</v>
      </c>
      <c r="AY277" s="18" t="s">
        <v>163</v>
      </c>
      <c r="BE277" s="205">
        <f>IF(N277="základní",J277,0)</f>
        <v>0</v>
      </c>
      <c r="BF277" s="205">
        <f>IF(N277="snížená",J277,0)</f>
        <v>0</v>
      </c>
      <c r="BG277" s="205">
        <f>IF(N277="zákl. přenesená",J277,0)</f>
        <v>0</v>
      </c>
      <c r="BH277" s="205">
        <f>IF(N277="sníž. přenesená",J277,0)</f>
        <v>0</v>
      </c>
      <c r="BI277" s="205">
        <f>IF(N277="nulová",J277,0)</f>
        <v>0</v>
      </c>
      <c r="BJ277" s="18" t="s">
        <v>111</v>
      </c>
      <c r="BK277" s="205">
        <f>ROUND(I277*H277,2)</f>
        <v>0</v>
      </c>
      <c r="BL277" s="18" t="s">
        <v>111</v>
      </c>
      <c r="BM277" s="204" t="s">
        <v>490</v>
      </c>
    </row>
    <row r="278" spans="1:65" s="13" customFormat="1" ht="22.5">
      <c r="B278" s="206"/>
      <c r="C278" s="207"/>
      <c r="D278" s="208" t="s">
        <v>169</v>
      </c>
      <c r="E278" s="209" t="s">
        <v>1</v>
      </c>
      <c r="F278" s="210" t="s">
        <v>347</v>
      </c>
      <c r="G278" s="207"/>
      <c r="H278" s="209" t="s">
        <v>1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169</v>
      </c>
      <c r="AU278" s="216" t="s">
        <v>85</v>
      </c>
      <c r="AV278" s="13" t="s">
        <v>83</v>
      </c>
      <c r="AW278" s="13" t="s">
        <v>32</v>
      </c>
      <c r="AX278" s="13" t="s">
        <v>76</v>
      </c>
      <c r="AY278" s="216" t="s">
        <v>163</v>
      </c>
    </row>
    <row r="279" spans="1:65" s="14" customFormat="1" ht="11.25">
      <c r="B279" s="217"/>
      <c r="C279" s="218"/>
      <c r="D279" s="208" t="s">
        <v>169</v>
      </c>
      <c r="E279" s="219" t="s">
        <v>1</v>
      </c>
      <c r="F279" s="220" t="s">
        <v>244</v>
      </c>
      <c r="G279" s="218"/>
      <c r="H279" s="221">
        <v>6</v>
      </c>
      <c r="I279" s="222"/>
      <c r="J279" s="218"/>
      <c r="K279" s="218"/>
      <c r="L279" s="223"/>
      <c r="M279" s="229"/>
      <c r="N279" s="230"/>
      <c r="O279" s="230"/>
      <c r="P279" s="230"/>
      <c r="Q279" s="230"/>
      <c r="R279" s="230"/>
      <c r="S279" s="230"/>
      <c r="T279" s="231"/>
      <c r="AT279" s="227" t="s">
        <v>169</v>
      </c>
      <c r="AU279" s="227" t="s">
        <v>85</v>
      </c>
      <c r="AV279" s="14" t="s">
        <v>85</v>
      </c>
      <c r="AW279" s="14" t="s">
        <v>32</v>
      </c>
      <c r="AX279" s="14" t="s">
        <v>83</v>
      </c>
      <c r="AY279" s="227" t="s">
        <v>163</v>
      </c>
    </row>
    <row r="280" spans="1:65" s="2" customFormat="1" ht="24.2" customHeight="1">
      <c r="A280" s="35"/>
      <c r="B280" s="36"/>
      <c r="C280" s="193" t="s">
        <v>183</v>
      </c>
      <c r="D280" s="193" t="s">
        <v>165</v>
      </c>
      <c r="E280" s="194" t="s">
        <v>492</v>
      </c>
      <c r="F280" s="195" t="s">
        <v>493</v>
      </c>
      <c r="G280" s="196" t="s">
        <v>494</v>
      </c>
      <c r="H280" s="197">
        <v>2</v>
      </c>
      <c r="I280" s="198"/>
      <c r="J280" s="199">
        <f>ROUND(I280*H280,2)</f>
        <v>0</v>
      </c>
      <c r="K280" s="195" t="s">
        <v>212</v>
      </c>
      <c r="L280" s="40"/>
      <c r="M280" s="200" t="s">
        <v>1</v>
      </c>
      <c r="N280" s="201" t="s">
        <v>43</v>
      </c>
      <c r="O280" s="73"/>
      <c r="P280" s="202">
        <f>O280*H280</f>
        <v>0</v>
      </c>
      <c r="Q280" s="202">
        <v>3.1E-4</v>
      </c>
      <c r="R280" s="202">
        <f>Q280*H280</f>
        <v>6.2E-4</v>
      </c>
      <c r="S280" s="202">
        <v>0</v>
      </c>
      <c r="T280" s="20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4" t="s">
        <v>111</v>
      </c>
      <c r="AT280" s="204" t="s">
        <v>165</v>
      </c>
      <c r="AU280" s="204" t="s">
        <v>85</v>
      </c>
      <c r="AY280" s="18" t="s">
        <v>163</v>
      </c>
      <c r="BE280" s="205">
        <f>IF(N280="základní",J280,0)</f>
        <v>0</v>
      </c>
      <c r="BF280" s="205">
        <f>IF(N280="snížená",J280,0)</f>
        <v>0</v>
      </c>
      <c r="BG280" s="205">
        <f>IF(N280="zákl. přenesená",J280,0)</f>
        <v>0</v>
      </c>
      <c r="BH280" s="205">
        <f>IF(N280="sníž. přenesená",J280,0)</f>
        <v>0</v>
      </c>
      <c r="BI280" s="205">
        <f>IF(N280="nulová",J280,0)</f>
        <v>0</v>
      </c>
      <c r="BJ280" s="18" t="s">
        <v>111</v>
      </c>
      <c r="BK280" s="205">
        <f>ROUND(I280*H280,2)</f>
        <v>0</v>
      </c>
      <c r="BL280" s="18" t="s">
        <v>111</v>
      </c>
      <c r="BM280" s="204" t="s">
        <v>495</v>
      </c>
    </row>
    <row r="281" spans="1:65" s="13" customFormat="1" ht="11.25">
      <c r="B281" s="206"/>
      <c r="C281" s="207"/>
      <c r="D281" s="208" t="s">
        <v>169</v>
      </c>
      <c r="E281" s="209" t="s">
        <v>1</v>
      </c>
      <c r="F281" s="210" t="s">
        <v>220</v>
      </c>
      <c r="G281" s="207"/>
      <c r="H281" s="209" t="s">
        <v>1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169</v>
      </c>
      <c r="AU281" s="216" t="s">
        <v>85</v>
      </c>
      <c r="AV281" s="13" t="s">
        <v>83</v>
      </c>
      <c r="AW281" s="13" t="s">
        <v>32</v>
      </c>
      <c r="AX281" s="13" t="s">
        <v>76</v>
      </c>
      <c r="AY281" s="216" t="s">
        <v>163</v>
      </c>
    </row>
    <row r="282" spans="1:65" s="14" customFormat="1" ht="11.25">
      <c r="B282" s="217"/>
      <c r="C282" s="218"/>
      <c r="D282" s="208" t="s">
        <v>169</v>
      </c>
      <c r="E282" s="219" t="s">
        <v>1</v>
      </c>
      <c r="F282" s="220" t="s">
        <v>85</v>
      </c>
      <c r="G282" s="218"/>
      <c r="H282" s="221">
        <v>2</v>
      </c>
      <c r="I282" s="222"/>
      <c r="J282" s="218"/>
      <c r="K282" s="218"/>
      <c r="L282" s="223"/>
      <c r="M282" s="229"/>
      <c r="N282" s="230"/>
      <c r="O282" s="230"/>
      <c r="P282" s="230"/>
      <c r="Q282" s="230"/>
      <c r="R282" s="230"/>
      <c r="S282" s="230"/>
      <c r="T282" s="231"/>
      <c r="AT282" s="227" t="s">
        <v>169</v>
      </c>
      <c r="AU282" s="227" t="s">
        <v>85</v>
      </c>
      <c r="AV282" s="14" t="s">
        <v>85</v>
      </c>
      <c r="AW282" s="14" t="s">
        <v>32</v>
      </c>
      <c r="AX282" s="14" t="s">
        <v>83</v>
      </c>
      <c r="AY282" s="227" t="s">
        <v>163</v>
      </c>
    </row>
    <row r="283" spans="1:65" s="2" customFormat="1" ht="24.2" customHeight="1">
      <c r="A283" s="35"/>
      <c r="B283" s="36"/>
      <c r="C283" s="193" t="s">
        <v>438</v>
      </c>
      <c r="D283" s="193" t="s">
        <v>165</v>
      </c>
      <c r="E283" s="194" t="s">
        <v>501</v>
      </c>
      <c r="F283" s="195" t="s">
        <v>502</v>
      </c>
      <c r="G283" s="196" t="s">
        <v>345</v>
      </c>
      <c r="H283" s="197">
        <v>2</v>
      </c>
      <c r="I283" s="198"/>
      <c r="J283" s="199">
        <f>ROUND(I283*H283,2)</f>
        <v>0</v>
      </c>
      <c r="K283" s="195" t="s">
        <v>212</v>
      </c>
      <c r="L283" s="40"/>
      <c r="M283" s="200" t="s">
        <v>1</v>
      </c>
      <c r="N283" s="201" t="s">
        <v>43</v>
      </c>
      <c r="O283" s="73"/>
      <c r="P283" s="202">
        <f>O283*H283</f>
        <v>0</v>
      </c>
      <c r="Q283" s="202">
        <v>0.42080000000000001</v>
      </c>
      <c r="R283" s="202">
        <f>Q283*H283</f>
        <v>0.84160000000000001</v>
      </c>
      <c r="S283" s="202">
        <v>0</v>
      </c>
      <c r="T283" s="20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4" t="s">
        <v>111</v>
      </c>
      <c r="AT283" s="204" t="s">
        <v>165</v>
      </c>
      <c r="AU283" s="204" t="s">
        <v>85</v>
      </c>
      <c r="AY283" s="18" t="s">
        <v>163</v>
      </c>
      <c r="BE283" s="205">
        <f>IF(N283="základní",J283,0)</f>
        <v>0</v>
      </c>
      <c r="BF283" s="205">
        <f>IF(N283="snížená",J283,0)</f>
        <v>0</v>
      </c>
      <c r="BG283" s="205">
        <f>IF(N283="zákl. přenesená",J283,0)</f>
        <v>0</v>
      </c>
      <c r="BH283" s="205">
        <f>IF(N283="sníž. přenesená",J283,0)</f>
        <v>0</v>
      </c>
      <c r="BI283" s="205">
        <f>IF(N283="nulová",J283,0)</f>
        <v>0</v>
      </c>
      <c r="BJ283" s="18" t="s">
        <v>111</v>
      </c>
      <c r="BK283" s="205">
        <f>ROUND(I283*H283,2)</f>
        <v>0</v>
      </c>
      <c r="BL283" s="18" t="s">
        <v>111</v>
      </c>
      <c r="BM283" s="204" t="s">
        <v>503</v>
      </c>
    </row>
    <row r="284" spans="1:65" s="13" customFormat="1" ht="11.25">
      <c r="B284" s="206"/>
      <c r="C284" s="207"/>
      <c r="D284" s="208" t="s">
        <v>169</v>
      </c>
      <c r="E284" s="209" t="s">
        <v>1</v>
      </c>
      <c r="F284" s="210" t="s">
        <v>220</v>
      </c>
      <c r="G284" s="207"/>
      <c r="H284" s="209" t="s">
        <v>1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169</v>
      </c>
      <c r="AU284" s="216" t="s">
        <v>85</v>
      </c>
      <c r="AV284" s="13" t="s">
        <v>83</v>
      </c>
      <c r="AW284" s="13" t="s">
        <v>32</v>
      </c>
      <c r="AX284" s="13" t="s">
        <v>76</v>
      </c>
      <c r="AY284" s="216" t="s">
        <v>163</v>
      </c>
    </row>
    <row r="285" spans="1:65" s="14" customFormat="1" ht="11.25">
      <c r="B285" s="217"/>
      <c r="C285" s="218"/>
      <c r="D285" s="208" t="s">
        <v>169</v>
      </c>
      <c r="E285" s="219" t="s">
        <v>1</v>
      </c>
      <c r="F285" s="220" t="s">
        <v>85</v>
      </c>
      <c r="G285" s="218"/>
      <c r="H285" s="221">
        <v>2</v>
      </c>
      <c r="I285" s="222"/>
      <c r="J285" s="218"/>
      <c r="K285" s="218"/>
      <c r="L285" s="223"/>
      <c r="M285" s="229"/>
      <c r="N285" s="230"/>
      <c r="O285" s="230"/>
      <c r="P285" s="230"/>
      <c r="Q285" s="230"/>
      <c r="R285" s="230"/>
      <c r="S285" s="230"/>
      <c r="T285" s="231"/>
      <c r="AT285" s="227" t="s">
        <v>169</v>
      </c>
      <c r="AU285" s="227" t="s">
        <v>85</v>
      </c>
      <c r="AV285" s="14" t="s">
        <v>85</v>
      </c>
      <c r="AW285" s="14" t="s">
        <v>32</v>
      </c>
      <c r="AX285" s="14" t="s">
        <v>83</v>
      </c>
      <c r="AY285" s="227" t="s">
        <v>163</v>
      </c>
    </row>
    <row r="286" spans="1:65" s="12" customFormat="1" ht="22.9" customHeight="1">
      <c r="B286" s="177"/>
      <c r="C286" s="178"/>
      <c r="D286" s="179" t="s">
        <v>75</v>
      </c>
      <c r="E286" s="191" t="s">
        <v>522</v>
      </c>
      <c r="F286" s="191" t="s">
        <v>523</v>
      </c>
      <c r="G286" s="178"/>
      <c r="H286" s="178"/>
      <c r="I286" s="181"/>
      <c r="J286" s="192">
        <f>BK286</f>
        <v>0</v>
      </c>
      <c r="K286" s="178"/>
      <c r="L286" s="183"/>
      <c r="M286" s="184"/>
      <c r="N286" s="185"/>
      <c r="O286" s="185"/>
      <c r="P286" s="186">
        <f>SUM(P287:P288)</f>
        <v>0</v>
      </c>
      <c r="Q286" s="185"/>
      <c r="R286" s="186">
        <f>SUM(R287:R288)</f>
        <v>0</v>
      </c>
      <c r="S286" s="185"/>
      <c r="T286" s="187">
        <f>SUM(T287:T288)</f>
        <v>0</v>
      </c>
      <c r="AR286" s="188" t="s">
        <v>83</v>
      </c>
      <c r="AT286" s="189" t="s">
        <v>75</v>
      </c>
      <c r="AU286" s="189" t="s">
        <v>83</v>
      </c>
      <c r="AY286" s="188" t="s">
        <v>163</v>
      </c>
      <c r="BK286" s="190">
        <f>SUM(BK287:BK288)</f>
        <v>0</v>
      </c>
    </row>
    <row r="287" spans="1:65" s="2" customFormat="1" ht="24.2" customHeight="1">
      <c r="A287" s="35"/>
      <c r="B287" s="36"/>
      <c r="C287" s="193" t="s">
        <v>442</v>
      </c>
      <c r="D287" s="193" t="s">
        <v>165</v>
      </c>
      <c r="E287" s="194" t="s">
        <v>525</v>
      </c>
      <c r="F287" s="195" t="s">
        <v>526</v>
      </c>
      <c r="G287" s="196" t="s">
        <v>296</v>
      </c>
      <c r="H287" s="197">
        <v>10.993</v>
      </c>
      <c r="I287" s="198"/>
      <c r="J287" s="199">
        <f>ROUND(I287*H287,2)</f>
        <v>0</v>
      </c>
      <c r="K287" s="195" t="s">
        <v>212</v>
      </c>
      <c r="L287" s="40"/>
      <c r="M287" s="200" t="s">
        <v>1</v>
      </c>
      <c r="N287" s="201" t="s">
        <v>43</v>
      </c>
      <c r="O287" s="73"/>
      <c r="P287" s="202">
        <f>O287*H287</f>
        <v>0</v>
      </c>
      <c r="Q287" s="202">
        <v>0</v>
      </c>
      <c r="R287" s="202">
        <f>Q287*H287</f>
        <v>0</v>
      </c>
      <c r="S287" s="202">
        <v>0</v>
      </c>
      <c r="T287" s="20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4" t="s">
        <v>111</v>
      </c>
      <c r="AT287" s="204" t="s">
        <v>165</v>
      </c>
      <c r="AU287" s="204" t="s">
        <v>85</v>
      </c>
      <c r="AY287" s="18" t="s">
        <v>163</v>
      </c>
      <c r="BE287" s="205">
        <f>IF(N287="základní",J287,0)</f>
        <v>0</v>
      </c>
      <c r="BF287" s="205">
        <f>IF(N287="snížená",J287,0)</f>
        <v>0</v>
      </c>
      <c r="BG287" s="205">
        <f>IF(N287="zákl. přenesená",J287,0)</f>
        <v>0</v>
      </c>
      <c r="BH287" s="205">
        <f>IF(N287="sníž. přenesená",J287,0)</f>
        <v>0</v>
      </c>
      <c r="BI287" s="205">
        <f>IF(N287="nulová",J287,0)</f>
        <v>0</v>
      </c>
      <c r="BJ287" s="18" t="s">
        <v>111</v>
      </c>
      <c r="BK287" s="205">
        <f>ROUND(I287*H287,2)</f>
        <v>0</v>
      </c>
      <c r="BL287" s="18" t="s">
        <v>111</v>
      </c>
      <c r="BM287" s="204" t="s">
        <v>527</v>
      </c>
    </row>
    <row r="288" spans="1:65" s="14" customFormat="1" ht="11.25">
      <c r="B288" s="217"/>
      <c r="C288" s="218"/>
      <c r="D288" s="208" t="s">
        <v>169</v>
      </c>
      <c r="E288" s="219" t="s">
        <v>1</v>
      </c>
      <c r="F288" s="220" t="s">
        <v>1123</v>
      </c>
      <c r="G288" s="218"/>
      <c r="H288" s="221">
        <v>10.993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169</v>
      </c>
      <c r="AU288" s="227" t="s">
        <v>85</v>
      </c>
      <c r="AV288" s="14" t="s">
        <v>85</v>
      </c>
      <c r="AW288" s="14" t="s">
        <v>32</v>
      </c>
      <c r="AX288" s="14" t="s">
        <v>83</v>
      </c>
      <c r="AY288" s="227" t="s">
        <v>163</v>
      </c>
    </row>
    <row r="289" spans="1:31" s="2" customFormat="1" ht="6.95" customHeight="1">
      <c r="A289" s="35"/>
      <c r="B289" s="56"/>
      <c r="C289" s="57"/>
      <c r="D289" s="57"/>
      <c r="E289" s="57"/>
      <c r="F289" s="57"/>
      <c r="G289" s="57"/>
      <c r="H289" s="57"/>
      <c r="I289" s="57"/>
      <c r="J289" s="57"/>
      <c r="K289" s="57"/>
      <c r="L289" s="40"/>
      <c r="M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</row>
  </sheetData>
  <sheetProtection password="CC35" sheet="1" objects="1" scenarios="1" formatColumns="0" formatRows="0" autoFilter="0"/>
  <autoFilter ref="C129:K288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118</v>
      </c>
      <c r="AZ2" s="228" t="s">
        <v>171</v>
      </c>
      <c r="BA2" s="228" t="s">
        <v>1</v>
      </c>
      <c r="BB2" s="228" t="s">
        <v>1</v>
      </c>
      <c r="BC2" s="228" t="s">
        <v>1124</v>
      </c>
      <c r="BD2" s="228" t="s">
        <v>85</v>
      </c>
    </row>
    <row r="3" spans="1:56" s="1" customFormat="1" ht="6.95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85</v>
      </c>
      <c r="AZ3" s="228" t="s">
        <v>173</v>
      </c>
      <c r="BA3" s="228" t="s">
        <v>174</v>
      </c>
      <c r="BB3" s="228" t="s">
        <v>1</v>
      </c>
      <c r="BC3" s="228" t="s">
        <v>1125</v>
      </c>
      <c r="BD3" s="228" t="s">
        <v>85</v>
      </c>
    </row>
    <row r="4" spans="1:56" s="1" customFormat="1" ht="24.95" customHeight="1">
      <c r="B4" s="21"/>
      <c r="D4" s="119" t="s">
        <v>135</v>
      </c>
      <c r="L4" s="21"/>
      <c r="M4" s="120" t="s">
        <v>10</v>
      </c>
      <c r="AT4" s="18" t="s">
        <v>32</v>
      </c>
      <c r="AZ4" s="228" t="s">
        <v>178</v>
      </c>
      <c r="BA4" s="228" t="s">
        <v>1</v>
      </c>
      <c r="BB4" s="228" t="s">
        <v>1</v>
      </c>
      <c r="BC4" s="228" t="s">
        <v>1126</v>
      </c>
      <c r="BD4" s="228" t="s">
        <v>85</v>
      </c>
    </row>
    <row r="5" spans="1:56" s="1" customFormat="1" ht="6.95" customHeight="1">
      <c r="B5" s="21"/>
      <c r="L5" s="21"/>
      <c r="AZ5" s="228" t="s">
        <v>184</v>
      </c>
      <c r="BA5" s="228" t="s">
        <v>1</v>
      </c>
      <c r="BB5" s="228" t="s">
        <v>1</v>
      </c>
      <c r="BC5" s="228" t="s">
        <v>1127</v>
      </c>
      <c r="BD5" s="228" t="s">
        <v>85</v>
      </c>
    </row>
    <row r="6" spans="1:56" s="1" customFormat="1" ht="12" customHeight="1">
      <c r="B6" s="21"/>
      <c r="D6" s="121" t="s">
        <v>16</v>
      </c>
      <c r="L6" s="21"/>
      <c r="AZ6" s="228" t="s">
        <v>187</v>
      </c>
      <c r="BA6" s="228" t="s">
        <v>1</v>
      </c>
      <c r="BB6" s="228" t="s">
        <v>1</v>
      </c>
      <c r="BC6" s="228" t="s">
        <v>1128</v>
      </c>
      <c r="BD6" s="228" t="s">
        <v>85</v>
      </c>
    </row>
    <row r="7" spans="1:56" s="1" customFormat="1" ht="16.5" customHeight="1">
      <c r="B7" s="21"/>
      <c r="E7" s="329" t="str">
        <f>'Rekapitulace stavby'!K6</f>
        <v>Veřejná infrastruktura Obytná zóna - NOVÁ DUKLA</v>
      </c>
      <c r="F7" s="330"/>
      <c r="G7" s="330"/>
      <c r="H7" s="330"/>
      <c r="L7" s="21"/>
      <c r="AZ7" s="228" t="s">
        <v>189</v>
      </c>
      <c r="BA7" s="228" t="s">
        <v>1</v>
      </c>
      <c r="BB7" s="228" t="s">
        <v>1</v>
      </c>
      <c r="BC7" s="228" t="s">
        <v>1129</v>
      </c>
      <c r="BD7" s="228" t="s">
        <v>85</v>
      </c>
    </row>
    <row r="8" spans="1:56" ht="12.75">
      <c r="B8" s="21"/>
      <c r="D8" s="121" t="s">
        <v>136</v>
      </c>
      <c r="L8" s="21"/>
      <c r="AZ8" s="228" t="s">
        <v>192</v>
      </c>
      <c r="BA8" s="228" t="s">
        <v>1</v>
      </c>
      <c r="BB8" s="228" t="s">
        <v>1</v>
      </c>
      <c r="BC8" s="228" t="s">
        <v>1130</v>
      </c>
      <c r="BD8" s="228" t="s">
        <v>85</v>
      </c>
    </row>
    <row r="9" spans="1:56" s="1" customFormat="1" ht="16.5" customHeight="1">
      <c r="B9" s="21"/>
      <c r="E9" s="329" t="s">
        <v>186</v>
      </c>
      <c r="F9" s="309"/>
      <c r="G9" s="309"/>
      <c r="H9" s="309"/>
      <c r="L9" s="21"/>
      <c r="AZ9" s="228" t="s">
        <v>195</v>
      </c>
      <c r="BA9" s="228" t="s">
        <v>196</v>
      </c>
      <c r="BB9" s="228" t="s">
        <v>1</v>
      </c>
      <c r="BC9" s="228" t="s">
        <v>1131</v>
      </c>
      <c r="BD9" s="228" t="s">
        <v>85</v>
      </c>
    </row>
    <row r="10" spans="1:56" s="1" customFormat="1" ht="12" customHeight="1">
      <c r="B10" s="21"/>
      <c r="D10" s="121" t="s">
        <v>138</v>
      </c>
      <c r="L10" s="21"/>
      <c r="AZ10" s="228" t="s">
        <v>199</v>
      </c>
      <c r="BA10" s="228" t="s">
        <v>1</v>
      </c>
      <c r="BB10" s="228" t="s">
        <v>1</v>
      </c>
      <c r="BC10" s="228" t="s">
        <v>1130</v>
      </c>
      <c r="BD10" s="228" t="s">
        <v>85</v>
      </c>
    </row>
    <row r="11" spans="1:56" s="2" customFormat="1" ht="16.5" customHeight="1">
      <c r="A11" s="35"/>
      <c r="B11" s="40"/>
      <c r="C11" s="35"/>
      <c r="D11" s="35"/>
      <c r="E11" s="339" t="s">
        <v>1095</v>
      </c>
      <c r="F11" s="331"/>
      <c r="G11" s="331"/>
      <c r="H11" s="331"/>
      <c r="I11" s="35"/>
      <c r="J11" s="35"/>
      <c r="K11" s="35"/>
      <c r="L11" s="5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21" t="s">
        <v>194</v>
      </c>
      <c r="E12" s="35"/>
      <c r="F12" s="35"/>
      <c r="G12" s="35"/>
      <c r="H12" s="35"/>
      <c r="I12" s="35"/>
      <c r="J12" s="35"/>
      <c r="K12" s="35"/>
      <c r="L12" s="5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6.5" customHeight="1">
      <c r="A13" s="35"/>
      <c r="B13" s="40"/>
      <c r="C13" s="35"/>
      <c r="D13" s="35"/>
      <c r="E13" s="332" t="s">
        <v>1132</v>
      </c>
      <c r="F13" s="331"/>
      <c r="G13" s="331"/>
      <c r="H13" s="331"/>
      <c r="I13" s="35"/>
      <c r="J13" s="35"/>
      <c r="K13" s="35"/>
      <c r="L13" s="5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2" customHeight="1">
      <c r="A15" s="35"/>
      <c r="B15" s="40"/>
      <c r="C15" s="35"/>
      <c r="D15" s="121" t="s">
        <v>18</v>
      </c>
      <c r="E15" s="35"/>
      <c r="F15" s="112" t="s">
        <v>90</v>
      </c>
      <c r="G15" s="35"/>
      <c r="H15" s="35"/>
      <c r="I15" s="121" t="s">
        <v>19</v>
      </c>
      <c r="J15" s="112" t="s">
        <v>140</v>
      </c>
      <c r="K15" s="35"/>
      <c r="L15" s="5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12" customHeight="1">
      <c r="A16" s="35"/>
      <c r="B16" s="40"/>
      <c r="C16" s="35"/>
      <c r="D16" s="121" t="s">
        <v>20</v>
      </c>
      <c r="E16" s="35"/>
      <c r="F16" s="112" t="s">
        <v>21</v>
      </c>
      <c r="G16" s="35"/>
      <c r="H16" s="35"/>
      <c r="I16" s="121" t="s">
        <v>22</v>
      </c>
      <c r="J16" s="122" t="str">
        <f>'Rekapitulace stavby'!AN8</f>
        <v>20. 2. 2023</v>
      </c>
      <c r="K16" s="35"/>
      <c r="L16" s="5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1" t="s">
        <v>24</v>
      </c>
      <c r="E18" s="35"/>
      <c r="F18" s="35"/>
      <c r="G18" s="35"/>
      <c r="H18" s="35"/>
      <c r="I18" s="121" t="s">
        <v>25</v>
      </c>
      <c r="J18" s="112" t="str">
        <f>IF('Rekapitulace stavby'!AN10="","",'Rekapitulace stavby'!AN10)</f>
        <v/>
      </c>
      <c r="K18" s="35"/>
      <c r="L18" s="5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2" t="str">
        <f>IF('Rekapitulace stavby'!E11="","",'Rekapitulace stavby'!E11)</f>
        <v xml:space="preserve"> </v>
      </c>
      <c r="F19" s="35"/>
      <c r="G19" s="35"/>
      <c r="H19" s="35"/>
      <c r="I19" s="121" t="s">
        <v>27</v>
      </c>
      <c r="J19" s="112" t="str">
        <f>IF('Rekapitulace stavby'!AN11="","",'Rekapitulace stavby'!AN11)</f>
        <v/>
      </c>
      <c r="K19" s="35"/>
      <c r="L19" s="5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1" t="s">
        <v>28</v>
      </c>
      <c r="E21" s="35"/>
      <c r="F21" s="35"/>
      <c r="G21" s="35"/>
      <c r="H21" s="35"/>
      <c r="I21" s="121" t="s">
        <v>25</v>
      </c>
      <c r="J21" s="31" t="str">
        <f>'Rekapitulace stavby'!AN13</f>
        <v>Vyplň údaj</v>
      </c>
      <c r="K21" s="35"/>
      <c r="L21" s="5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33" t="str">
        <f>'Rekapitulace stavby'!E14</f>
        <v>Vyplň údaj</v>
      </c>
      <c r="F22" s="334"/>
      <c r="G22" s="334"/>
      <c r="H22" s="334"/>
      <c r="I22" s="121" t="s">
        <v>27</v>
      </c>
      <c r="J22" s="31" t="str">
        <f>'Rekapitulace stavby'!AN14</f>
        <v>Vyplň údaj</v>
      </c>
      <c r="K22" s="35"/>
      <c r="L22" s="5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1" t="s">
        <v>30</v>
      </c>
      <c r="E24" s="35"/>
      <c r="F24" s="35"/>
      <c r="G24" s="35"/>
      <c r="H24" s="35"/>
      <c r="I24" s="121" t="s">
        <v>25</v>
      </c>
      <c r="J24" s="112" t="s">
        <v>1</v>
      </c>
      <c r="K24" s="35"/>
      <c r="L24" s="5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2" t="s">
        <v>31</v>
      </c>
      <c r="F25" s="35"/>
      <c r="G25" s="35"/>
      <c r="H25" s="35"/>
      <c r="I25" s="121" t="s">
        <v>27</v>
      </c>
      <c r="J25" s="112" t="s">
        <v>1</v>
      </c>
      <c r="K25" s="35"/>
      <c r="L25" s="5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1" t="s">
        <v>33</v>
      </c>
      <c r="E27" s="35"/>
      <c r="F27" s="35"/>
      <c r="G27" s="35"/>
      <c r="H27" s="35"/>
      <c r="I27" s="121" t="s">
        <v>25</v>
      </c>
      <c r="J27" s="112" t="s">
        <v>1</v>
      </c>
      <c r="K27" s="35"/>
      <c r="L27" s="5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2" t="s">
        <v>34</v>
      </c>
      <c r="F28" s="35"/>
      <c r="G28" s="35"/>
      <c r="H28" s="35"/>
      <c r="I28" s="121" t="s">
        <v>27</v>
      </c>
      <c r="J28" s="112" t="s">
        <v>1</v>
      </c>
      <c r="K28" s="35"/>
      <c r="L28" s="5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1" t="s">
        <v>35</v>
      </c>
      <c r="E30" s="35"/>
      <c r="F30" s="35"/>
      <c r="G30" s="35"/>
      <c r="H30" s="35"/>
      <c r="I30" s="35"/>
      <c r="J30" s="35"/>
      <c r="K30" s="35"/>
      <c r="L30" s="5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3"/>
      <c r="B31" s="124"/>
      <c r="C31" s="123"/>
      <c r="D31" s="123"/>
      <c r="E31" s="335" t="s">
        <v>1</v>
      </c>
      <c r="F31" s="335"/>
      <c r="G31" s="335"/>
      <c r="H31" s="335"/>
      <c r="I31" s="123"/>
      <c r="J31" s="123"/>
      <c r="K31" s="123"/>
      <c r="L31" s="125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6"/>
      <c r="E33" s="126"/>
      <c r="F33" s="126"/>
      <c r="G33" s="126"/>
      <c r="H33" s="126"/>
      <c r="I33" s="126"/>
      <c r="J33" s="126"/>
      <c r="K33" s="126"/>
      <c r="L33" s="5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7" t="s">
        <v>36</v>
      </c>
      <c r="E34" s="35"/>
      <c r="F34" s="35"/>
      <c r="G34" s="35"/>
      <c r="H34" s="35"/>
      <c r="I34" s="35"/>
      <c r="J34" s="128">
        <f>ROUND(J129, 2)</f>
        <v>0</v>
      </c>
      <c r="K34" s="35"/>
      <c r="L34" s="5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6"/>
      <c r="E35" s="126"/>
      <c r="F35" s="126"/>
      <c r="G35" s="126"/>
      <c r="H35" s="126"/>
      <c r="I35" s="126"/>
      <c r="J35" s="126"/>
      <c r="K35" s="126"/>
      <c r="L35" s="5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9" t="s">
        <v>38</v>
      </c>
      <c r="G36" s="35"/>
      <c r="H36" s="35"/>
      <c r="I36" s="129" t="s">
        <v>37</v>
      </c>
      <c r="J36" s="129" t="s">
        <v>39</v>
      </c>
      <c r="K36" s="35"/>
      <c r="L36" s="5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130" t="s">
        <v>40</v>
      </c>
      <c r="E37" s="121" t="s">
        <v>41</v>
      </c>
      <c r="F37" s="131">
        <f>ROUND((SUM(BE129:BE221)),  2)</f>
        <v>0</v>
      </c>
      <c r="G37" s="35"/>
      <c r="H37" s="35"/>
      <c r="I37" s="132">
        <v>0.21</v>
      </c>
      <c r="J37" s="131">
        <f>ROUND(((SUM(BE129:BE221))*I37),  2)</f>
        <v>0</v>
      </c>
      <c r="K37" s="35"/>
      <c r="L37" s="5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1" t="s">
        <v>42</v>
      </c>
      <c r="F38" s="131">
        <f>ROUND((SUM(BF129:BF221)),  2)</f>
        <v>0</v>
      </c>
      <c r="G38" s="35"/>
      <c r="H38" s="35"/>
      <c r="I38" s="132">
        <v>0.15</v>
      </c>
      <c r="J38" s="131">
        <f>ROUND(((SUM(BF129:BF221))*I38),  2)</f>
        <v>0</v>
      </c>
      <c r="K38" s="35"/>
      <c r="L38" s="5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customHeight="1">
      <c r="A39" s="35"/>
      <c r="B39" s="40"/>
      <c r="C39" s="35"/>
      <c r="D39" s="121" t="s">
        <v>40</v>
      </c>
      <c r="E39" s="121" t="s">
        <v>43</v>
      </c>
      <c r="F39" s="131">
        <f>ROUND((SUM(BG129:BG221)),  2)</f>
        <v>0</v>
      </c>
      <c r="G39" s="35"/>
      <c r="H39" s="35"/>
      <c r="I39" s="132">
        <v>0.21</v>
      </c>
      <c r="J39" s="131">
        <f>0</f>
        <v>0</v>
      </c>
      <c r="K39" s="35"/>
      <c r="L39" s="5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121" t="s">
        <v>44</v>
      </c>
      <c r="F40" s="131">
        <f>ROUND((SUM(BH129:BH221)),  2)</f>
        <v>0</v>
      </c>
      <c r="G40" s="35"/>
      <c r="H40" s="35"/>
      <c r="I40" s="132">
        <v>0.15</v>
      </c>
      <c r="J40" s="131">
        <f>0</f>
        <v>0</v>
      </c>
      <c r="K40" s="35"/>
      <c r="L40" s="5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1" t="s">
        <v>45</v>
      </c>
      <c r="F41" s="131">
        <f>ROUND((SUM(BI129:BI221)),  2)</f>
        <v>0</v>
      </c>
      <c r="G41" s="35"/>
      <c r="H41" s="35"/>
      <c r="I41" s="132">
        <v>0</v>
      </c>
      <c r="J41" s="131">
        <f>0</f>
        <v>0</v>
      </c>
      <c r="K41" s="35"/>
      <c r="L41" s="5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3"/>
      <c r="D43" s="134" t="s">
        <v>46</v>
      </c>
      <c r="E43" s="135"/>
      <c r="F43" s="135"/>
      <c r="G43" s="136" t="s">
        <v>47</v>
      </c>
      <c r="H43" s="137" t="s">
        <v>48</v>
      </c>
      <c r="I43" s="135"/>
      <c r="J43" s="138">
        <f>SUM(J34:J41)</f>
        <v>0</v>
      </c>
      <c r="K43" s="139"/>
      <c r="L43" s="5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40" t="s">
        <v>49</v>
      </c>
      <c r="E50" s="141"/>
      <c r="F50" s="141"/>
      <c r="G50" s="140" t="s">
        <v>50</v>
      </c>
      <c r="H50" s="141"/>
      <c r="I50" s="141"/>
      <c r="J50" s="141"/>
      <c r="K50" s="141"/>
      <c r="L50" s="5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2" t="s">
        <v>51</v>
      </c>
      <c r="E61" s="143"/>
      <c r="F61" s="144" t="s">
        <v>52</v>
      </c>
      <c r="G61" s="142" t="s">
        <v>51</v>
      </c>
      <c r="H61" s="143"/>
      <c r="I61" s="143"/>
      <c r="J61" s="145" t="s">
        <v>52</v>
      </c>
      <c r="K61" s="143"/>
      <c r="L61" s="5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0" t="s">
        <v>53</v>
      </c>
      <c r="E65" s="146"/>
      <c r="F65" s="146"/>
      <c r="G65" s="140" t="s">
        <v>54</v>
      </c>
      <c r="H65" s="146"/>
      <c r="I65" s="146"/>
      <c r="J65" s="146"/>
      <c r="K65" s="146"/>
      <c r="L65" s="5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2" t="s">
        <v>51</v>
      </c>
      <c r="E76" s="143"/>
      <c r="F76" s="144" t="s">
        <v>52</v>
      </c>
      <c r="G76" s="142" t="s">
        <v>51</v>
      </c>
      <c r="H76" s="143"/>
      <c r="I76" s="143"/>
      <c r="J76" s="145" t="s">
        <v>52</v>
      </c>
      <c r="K76" s="143"/>
      <c r="L76" s="5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5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9"/>
      <c r="C81" s="150"/>
      <c r="D81" s="150"/>
      <c r="E81" s="150"/>
      <c r="F81" s="150"/>
      <c r="G81" s="150"/>
      <c r="H81" s="150"/>
      <c r="I81" s="150"/>
      <c r="J81" s="150"/>
      <c r="K81" s="150"/>
      <c r="L81" s="5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141</v>
      </c>
      <c r="D82" s="37"/>
      <c r="E82" s="37"/>
      <c r="F82" s="37"/>
      <c r="G82" s="37"/>
      <c r="H82" s="37"/>
      <c r="I82" s="37"/>
      <c r="J82" s="37"/>
      <c r="K82" s="37"/>
      <c r="L82" s="5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36" t="str">
        <f>E7</f>
        <v>Veřejná infrastruktura Obytná zóna - NOVÁ DUKLA</v>
      </c>
      <c r="F85" s="337"/>
      <c r="G85" s="337"/>
      <c r="H85" s="337"/>
      <c r="I85" s="37"/>
      <c r="J85" s="37"/>
      <c r="K85" s="37"/>
      <c r="L85" s="5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136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36" t="s">
        <v>186</v>
      </c>
      <c r="F87" s="294"/>
      <c r="G87" s="294"/>
      <c r="H87" s="294"/>
      <c r="I87" s="23"/>
      <c r="J87" s="23"/>
      <c r="K87" s="23"/>
      <c r="L87" s="21"/>
    </row>
    <row r="88" spans="1:31" s="1" customFormat="1" ht="12" customHeight="1">
      <c r="B88" s="22"/>
      <c r="C88" s="30" t="s">
        <v>138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40" t="s">
        <v>1095</v>
      </c>
      <c r="F89" s="338"/>
      <c r="G89" s="338"/>
      <c r="H89" s="338"/>
      <c r="I89" s="37"/>
      <c r="J89" s="37"/>
      <c r="K89" s="37"/>
      <c r="L89" s="5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194</v>
      </c>
      <c r="D90" s="37"/>
      <c r="E90" s="37"/>
      <c r="F90" s="37"/>
      <c r="G90" s="37"/>
      <c r="H90" s="37"/>
      <c r="I90" s="37"/>
      <c r="J90" s="37"/>
      <c r="K90" s="37"/>
      <c r="L90" s="5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88" t="str">
        <f>E13</f>
        <v>4.2 - Kanalizační přípojky dešťová stoka DA</v>
      </c>
      <c r="F91" s="338"/>
      <c r="G91" s="338"/>
      <c r="H91" s="338"/>
      <c r="I91" s="37"/>
      <c r="J91" s="37"/>
      <c r="K91" s="37"/>
      <c r="L91" s="5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>Ústí nad Orlicí</v>
      </c>
      <c r="G93" s="37"/>
      <c r="H93" s="37"/>
      <c r="I93" s="30" t="s">
        <v>22</v>
      </c>
      <c r="J93" s="68" t="str">
        <f>IF(J16="","",J16)</f>
        <v>20. 2. 2023</v>
      </c>
      <c r="K93" s="37"/>
      <c r="L93" s="5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 xml:space="preserve"> </v>
      </c>
      <c r="G95" s="37"/>
      <c r="H95" s="37"/>
      <c r="I95" s="30" t="s">
        <v>30</v>
      </c>
      <c r="J95" s="33" t="str">
        <f>E25</f>
        <v>Ing. Pravec František</v>
      </c>
      <c r="K95" s="37"/>
      <c r="L95" s="5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28</v>
      </c>
      <c r="D96" s="37"/>
      <c r="E96" s="37"/>
      <c r="F96" s="28" t="str">
        <f>IF(E22="","",E22)</f>
        <v>Vyplň údaj</v>
      </c>
      <c r="G96" s="37"/>
      <c r="H96" s="37"/>
      <c r="I96" s="30" t="s">
        <v>33</v>
      </c>
      <c r="J96" s="33" t="str">
        <f>E28</f>
        <v>Kašparová Věra</v>
      </c>
      <c r="K96" s="37"/>
      <c r="L96" s="5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1" t="s">
        <v>142</v>
      </c>
      <c r="D98" s="152"/>
      <c r="E98" s="152"/>
      <c r="F98" s="152"/>
      <c r="G98" s="152"/>
      <c r="H98" s="152"/>
      <c r="I98" s="152"/>
      <c r="J98" s="153" t="s">
        <v>143</v>
      </c>
      <c r="K98" s="152"/>
      <c r="L98" s="5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3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4" t="s">
        <v>144</v>
      </c>
      <c r="D100" s="37"/>
      <c r="E100" s="37"/>
      <c r="F100" s="37"/>
      <c r="G100" s="37"/>
      <c r="H100" s="37"/>
      <c r="I100" s="37"/>
      <c r="J100" s="86">
        <f>J129</f>
        <v>0</v>
      </c>
      <c r="K100" s="37"/>
      <c r="L100" s="53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145</v>
      </c>
    </row>
    <row r="101" spans="1:47" s="9" customFormat="1" ht="24.95" customHeight="1">
      <c r="B101" s="155"/>
      <c r="C101" s="156"/>
      <c r="D101" s="157" t="s">
        <v>146</v>
      </c>
      <c r="E101" s="158"/>
      <c r="F101" s="158"/>
      <c r="G101" s="158"/>
      <c r="H101" s="158"/>
      <c r="I101" s="158"/>
      <c r="J101" s="159">
        <f>J130</f>
        <v>0</v>
      </c>
      <c r="K101" s="156"/>
      <c r="L101" s="160"/>
    </row>
    <row r="102" spans="1:47" s="10" customFormat="1" ht="19.899999999999999" customHeight="1">
      <c r="B102" s="161"/>
      <c r="C102" s="106"/>
      <c r="D102" s="162" t="s">
        <v>200</v>
      </c>
      <c r="E102" s="163"/>
      <c r="F102" s="163"/>
      <c r="G102" s="163"/>
      <c r="H102" s="163"/>
      <c r="I102" s="163"/>
      <c r="J102" s="164">
        <f>J131</f>
        <v>0</v>
      </c>
      <c r="K102" s="106"/>
      <c r="L102" s="165"/>
    </row>
    <row r="103" spans="1:47" s="10" customFormat="1" ht="19.899999999999999" customHeight="1">
      <c r="B103" s="161"/>
      <c r="C103" s="106"/>
      <c r="D103" s="162" t="s">
        <v>202</v>
      </c>
      <c r="E103" s="163"/>
      <c r="F103" s="163"/>
      <c r="G103" s="163"/>
      <c r="H103" s="163"/>
      <c r="I103" s="163"/>
      <c r="J103" s="164">
        <f>J211</f>
        <v>0</v>
      </c>
      <c r="K103" s="106"/>
      <c r="L103" s="165"/>
    </row>
    <row r="104" spans="1:47" s="10" customFormat="1" ht="19.899999999999999" customHeight="1">
      <c r="B104" s="161"/>
      <c r="C104" s="106"/>
      <c r="D104" s="162" t="s">
        <v>203</v>
      </c>
      <c r="E104" s="163"/>
      <c r="F104" s="163"/>
      <c r="G104" s="163"/>
      <c r="H104" s="163"/>
      <c r="I104" s="163"/>
      <c r="J104" s="164">
        <f>J215</f>
        <v>0</v>
      </c>
      <c r="K104" s="106"/>
      <c r="L104" s="165"/>
    </row>
    <row r="105" spans="1:47" s="10" customFormat="1" ht="19.899999999999999" customHeight="1">
      <c r="B105" s="161"/>
      <c r="C105" s="106"/>
      <c r="D105" s="162" t="s">
        <v>205</v>
      </c>
      <c r="E105" s="163"/>
      <c r="F105" s="163"/>
      <c r="G105" s="163"/>
      <c r="H105" s="163"/>
      <c r="I105" s="163"/>
      <c r="J105" s="164">
        <f>J219</f>
        <v>0</v>
      </c>
      <c r="K105" s="106"/>
      <c r="L105" s="165"/>
    </row>
    <row r="106" spans="1:47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3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3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47" s="2" customFormat="1" ht="6.95" customHeight="1">
      <c r="A111" s="35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3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24.95" customHeight="1">
      <c r="A112" s="35"/>
      <c r="B112" s="36"/>
      <c r="C112" s="24" t="s">
        <v>148</v>
      </c>
      <c r="D112" s="37"/>
      <c r="E112" s="37"/>
      <c r="F112" s="37"/>
      <c r="G112" s="37"/>
      <c r="H112" s="37"/>
      <c r="I112" s="37"/>
      <c r="J112" s="37"/>
      <c r="K112" s="37"/>
      <c r="L112" s="53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3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3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16.5" customHeight="1">
      <c r="A115" s="35"/>
      <c r="B115" s="36"/>
      <c r="C115" s="37"/>
      <c r="D115" s="37"/>
      <c r="E115" s="336" t="str">
        <f>E7</f>
        <v>Veřejná infrastruktura Obytná zóna - NOVÁ DUKLA</v>
      </c>
      <c r="F115" s="337"/>
      <c r="G115" s="337"/>
      <c r="H115" s="337"/>
      <c r="I115" s="37"/>
      <c r="J115" s="37"/>
      <c r="K115" s="37"/>
      <c r="L115" s="53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1" customFormat="1" ht="12" customHeight="1">
      <c r="B116" s="22"/>
      <c r="C116" s="30" t="s">
        <v>136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pans="1:31" s="1" customFormat="1" ht="16.5" customHeight="1">
      <c r="B117" s="22"/>
      <c r="C117" s="23"/>
      <c r="D117" s="23"/>
      <c r="E117" s="336" t="s">
        <v>186</v>
      </c>
      <c r="F117" s="294"/>
      <c r="G117" s="294"/>
      <c r="H117" s="294"/>
      <c r="I117" s="23"/>
      <c r="J117" s="23"/>
      <c r="K117" s="23"/>
      <c r="L117" s="21"/>
    </row>
    <row r="118" spans="1:31" s="1" customFormat="1" ht="12" customHeight="1">
      <c r="B118" s="22"/>
      <c r="C118" s="30" t="s">
        <v>138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pans="1:31" s="2" customFormat="1" ht="16.5" customHeight="1">
      <c r="A119" s="35"/>
      <c r="B119" s="36"/>
      <c r="C119" s="37"/>
      <c r="D119" s="37"/>
      <c r="E119" s="340" t="s">
        <v>1095</v>
      </c>
      <c r="F119" s="338"/>
      <c r="G119" s="338"/>
      <c r="H119" s="338"/>
      <c r="I119" s="37"/>
      <c r="J119" s="37"/>
      <c r="K119" s="37"/>
      <c r="L119" s="53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194</v>
      </c>
      <c r="D120" s="37"/>
      <c r="E120" s="37"/>
      <c r="F120" s="37"/>
      <c r="G120" s="37"/>
      <c r="H120" s="37"/>
      <c r="I120" s="37"/>
      <c r="J120" s="37"/>
      <c r="K120" s="37"/>
      <c r="L120" s="53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88" t="str">
        <f>E13</f>
        <v>4.2 - Kanalizační přípojky dešťová stoka DA</v>
      </c>
      <c r="F121" s="338"/>
      <c r="G121" s="338"/>
      <c r="H121" s="338"/>
      <c r="I121" s="37"/>
      <c r="J121" s="37"/>
      <c r="K121" s="37"/>
      <c r="L121" s="53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3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F16</f>
        <v>Ústí nad Orlicí</v>
      </c>
      <c r="G123" s="37"/>
      <c r="H123" s="37"/>
      <c r="I123" s="30" t="s">
        <v>22</v>
      </c>
      <c r="J123" s="68" t="str">
        <f>IF(J16="","",J16)</f>
        <v>20. 2. 2023</v>
      </c>
      <c r="K123" s="37"/>
      <c r="L123" s="53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3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E19</f>
        <v xml:space="preserve"> </v>
      </c>
      <c r="G125" s="37"/>
      <c r="H125" s="37"/>
      <c r="I125" s="30" t="s">
        <v>30</v>
      </c>
      <c r="J125" s="33" t="str">
        <f>E25</f>
        <v>Ing. Pravec František</v>
      </c>
      <c r="K125" s="37"/>
      <c r="L125" s="53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28</v>
      </c>
      <c r="D126" s="37"/>
      <c r="E126" s="37"/>
      <c r="F126" s="28" t="str">
        <f>IF(E22="","",E22)</f>
        <v>Vyplň údaj</v>
      </c>
      <c r="G126" s="37"/>
      <c r="H126" s="37"/>
      <c r="I126" s="30" t="s">
        <v>33</v>
      </c>
      <c r="J126" s="33" t="str">
        <f>E28</f>
        <v>Kašparová Věra</v>
      </c>
      <c r="K126" s="37"/>
      <c r="L126" s="53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3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6"/>
      <c r="B128" s="167"/>
      <c r="C128" s="168" t="s">
        <v>149</v>
      </c>
      <c r="D128" s="169" t="s">
        <v>61</v>
      </c>
      <c r="E128" s="169" t="s">
        <v>57</v>
      </c>
      <c r="F128" s="169" t="s">
        <v>58</v>
      </c>
      <c r="G128" s="169" t="s">
        <v>150</v>
      </c>
      <c r="H128" s="169" t="s">
        <v>151</v>
      </c>
      <c r="I128" s="169" t="s">
        <v>152</v>
      </c>
      <c r="J128" s="169" t="s">
        <v>143</v>
      </c>
      <c r="K128" s="170" t="s">
        <v>153</v>
      </c>
      <c r="L128" s="171"/>
      <c r="M128" s="77" t="s">
        <v>1</v>
      </c>
      <c r="N128" s="78" t="s">
        <v>40</v>
      </c>
      <c r="O128" s="78" t="s">
        <v>154</v>
      </c>
      <c r="P128" s="78" t="s">
        <v>155</v>
      </c>
      <c r="Q128" s="78" t="s">
        <v>156</v>
      </c>
      <c r="R128" s="78" t="s">
        <v>157</v>
      </c>
      <c r="S128" s="78" t="s">
        <v>158</v>
      </c>
      <c r="T128" s="79" t="s">
        <v>159</v>
      </c>
      <c r="U128" s="166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/>
    </row>
    <row r="129" spans="1:65" s="2" customFormat="1" ht="22.9" customHeight="1">
      <c r="A129" s="35"/>
      <c r="B129" s="36"/>
      <c r="C129" s="84" t="s">
        <v>160</v>
      </c>
      <c r="D129" s="37"/>
      <c r="E129" s="37"/>
      <c r="F129" s="37"/>
      <c r="G129" s="37"/>
      <c r="H129" s="37"/>
      <c r="I129" s="37"/>
      <c r="J129" s="172">
        <f>BK129</f>
        <v>0</v>
      </c>
      <c r="K129" s="37"/>
      <c r="L129" s="40"/>
      <c r="M129" s="80"/>
      <c r="N129" s="173"/>
      <c r="O129" s="81"/>
      <c r="P129" s="174">
        <f>P130</f>
        <v>0</v>
      </c>
      <c r="Q129" s="81"/>
      <c r="R129" s="174">
        <f>R130</f>
        <v>0.20930699999999999</v>
      </c>
      <c r="S129" s="81"/>
      <c r="T129" s="175">
        <f>T130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75</v>
      </c>
      <c r="AU129" s="18" t="s">
        <v>145</v>
      </c>
      <c r="BK129" s="176">
        <f>BK130</f>
        <v>0</v>
      </c>
    </row>
    <row r="130" spans="1:65" s="12" customFormat="1" ht="25.9" customHeight="1">
      <c r="B130" s="177"/>
      <c r="C130" s="178"/>
      <c r="D130" s="179" t="s">
        <v>75</v>
      </c>
      <c r="E130" s="180" t="s">
        <v>161</v>
      </c>
      <c r="F130" s="180" t="s">
        <v>162</v>
      </c>
      <c r="G130" s="178"/>
      <c r="H130" s="178"/>
      <c r="I130" s="181"/>
      <c r="J130" s="182">
        <f>BK130</f>
        <v>0</v>
      </c>
      <c r="K130" s="178"/>
      <c r="L130" s="183"/>
      <c r="M130" s="184"/>
      <c r="N130" s="185"/>
      <c r="O130" s="185"/>
      <c r="P130" s="186">
        <f>P131+P211+P215+P219</f>
        <v>0</v>
      </c>
      <c r="Q130" s="185"/>
      <c r="R130" s="186">
        <f>R131+R211+R215+R219</f>
        <v>0.20930699999999999</v>
      </c>
      <c r="S130" s="185"/>
      <c r="T130" s="187">
        <f>T131+T211+T215+T219</f>
        <v>0</v>
      </c>
      <c r="AR130" s="188" t="s">
        <v>83</v>
      </c>
      <c r="AT130" s="189" t="s">
        <v>75</v>
      </c>
      <c r="AU130" s="189" t="s">
        <v>76</v>
      </c>
      <c r="AY130" s="188" t="s">
        <v>163</v>
      </c>
      <c r="BK130" s="190">
        <f>BK131+BK211+BK215+BK219</f>
        <v>0</v>
      </c>
    </row>
    <row r="131" spans="1:65" s="12" customFormat="1" ht="22.9" customHeight="1">
      <c r="B131" s="177"/>
      <c r="C131" s="178"/>
      <c r="D131" s="179" t="s">
        <v>75</v>
      </c>
      <c r="E131" s="191" t="s">
        <v>83</v>
      </c>
      <c r="F131" s="191" t="s">
        <v>208</v>
      </c>
      <c r="G131" s="178"/>
      <c r="H131" s="178"/>
      <c r="I131" s="181"/>
      <c r="J131" s="192">
        <f>BK131</f>
        <v>0</v>
      </c>
      <c r="K131" s="178"/>
      <c r="L131" s="183"/>
      <c r="M131" s="184"/>
      <c r="N131" s="185"/>
      <c r="O131" s="185"/>
      <c r="P131" s="186">
        <f>SUM(P132:P210)</f>
        <v>0</v>
      </c>
      <c r="Q131" s="185"/>
      <c r="R131" s="186">
        <f>SUM(R132:R210)</f>
        <v>6.4106999999999997E-2</v>
      </c>
      <c r="S131" s="185"/>
      <c r="T131" s="187">
        <f>SUM(T132:T210)</f>
        <v>0</v>
      </c>
      <c r="AR131" s="188" t="s">
        <v>83</v>
      </c>
      <c r="AT131" s="189" t="s">
        <v>75</v>
      </c>
      <c r="AU131" s="189" t="s">
        <v>83</v>
      </c>
      <c r="AY131" s="188" t="s">
        <v>163</v>
      </c>
      <c r="BK131" s="190">
        <f>SUM(BK132:BK210)</f>
        <v>0</v>
      </c>
    </row>
    <row r="132" spans="1:65" s="2" customFormat="1" ht="24.2" customHeight="1">
      <c r="A132" s="35"/>
      <c r="B132" s="36"/>
      <c r="C132" s="193" t="s">
        <v>83</v>
      </c>
      <c r="D132" s="193" t="s">
        <v>165</v>
      </c>
      <c r="E132" s="194" t="s">
        <v>216</v>
      </c>
      <c r="F132" s="195" t="s">
        <v>217</v>
      </c>
      <c r="G132" s="196" t="s">
        <v>218</v>
      </c>
      <c r="H132" s="197">
        <v>17</v>
      </c>
      <c r="I132" s="198"/>
      <c r="J132" s="199">
        <f>ROUND(I132*H132,2)</f>
        <v>0</v>
      </c>
      <c r="K132" s="195" t="s">
        <v>212</v>
      </c>
      <c r="L132" s="40"/>
      <c r="M132" s="200" t="s">
        <v>1</v>
      </c>
      <c r="N132" s="201" t="s">
        <v>43</v>
      </c>
      <c r="O132" s="73"/>
      <c r="P132" s="202">
        <f>O132*H132</f>
        <v>0</v>
      </c>
      <c r="Q132" s="202">
        <v>3.0000000000000001E-5</v>
      </c>
      <c r="R132" s="202">
        <f>Q132*H132</f>
        <v>5.1000000000000004E-4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111</v>
      </c>
      <c r="AT132" s="204" t="s">
        <v>165</v>
      </c>
      <c r="AU132" s="204" t="s">
        <v>85</v>
      </c>
      <c r="AY132" s="18" t="s">
        <v>163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111</v>
      </c>
      <c r="BK132" s="205">
        <f>ROUND(I132*H132,2)</f>
        <v>0</v>
      </c>
      <c r="BL132" s="18" t="s">
        <v>111</v>
      </c>
      <c r="BM132" s="204" t="s">
        <v>219</v>
      </c>
    </row>
    <row r="133" spans="1:65" s="13" customFormat="1" ht="11.25">
      <c r="B133" s="206"/>
      <c r="C133" s="207"/>
      <c r="D133" s="208" t="s">
        <v>169</v>
      </c>
      <c r="E133" s="209" t="s">
        <v>1</v>
      </c>
      <c r="F133" s="210" t="s">
        <v>220</v>
      </c>
      <c r="G133" s="207"/>
      <c r="H133" s="209" t="s">
        <v>1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169</v>
      </c>
      <c r="AU133" s="216" t="s">
        <v>85</v>
      </c>
      <c r="AV133" s="13" t="s">
        <v>83</v>
      </c>
      <c r="AW133" s="13" t="s">
        <v>32</v>
      </c>
      <c r="AX133" s="13" t="s">
        <v>76</v>
      </c>
      <c r="AY133" s="216" t="s">
        <v>163</v>
      </c>
    </row>
    <row r="134" spans="1:65" s="14" customFormat="1" ht="11.25">
      <c r="B134" s="217"/>
      <c r="C134" s="218"/>
      <c r="D134" s="208" t="s">
        <v>169</v>
      </c>
      <c r="E134" s="219" t="s">
        <v>1</v>
      </c>
      <c r="F134" s="220" t="s">
        <v>317</v>
      </c>
      <c r="G134" s="218"/>
      <c r="H134" s="221">
        <v>17</v>
      </c>
      <c r="I134" s="222"/>
      <c r="J134" s="218"/>
      <c r="K134" s="218"/>
      <c r="L134" s="223"/>
      <c r="M134" s="229"/>
      <c r="N134" s="230"/>
      <c r="O134" s="230"/>
      <c r="P134" s="230"/>
      <c r="Q134" s="230"/>
      <c r="R134" s="230"/>
      <c r="S134" s="230"/>
      <c r="T134" s="231"/>
      <c r="AT134" s="227" t="s">
        <v>169</v>
      </c>
      <c r="AU134" s="227" t="s">
        <v>85</v>
      </c>
      <c r="AV134" s="14" t="s">
        <v>85</v>
      </c>
      <c r="AW134" s="14" t="s">
        <v>32</v>
      </c>
      <c r="AX134" s="14" t="s">
        <v>83</v>
      </c>
      <c r="AY134" s="227" t="s">
        <v>163</v>
      </c>
    </row>
    <row r="135" spans="1:65" s="2" customFormat="1" ht="24.2" customHeight="1">
      <c r="A135" s="35"/>
      <c r="B135" s="36"/>
      <c r="C135" s="193" t="s">
        <v>85</v>
      </c>
      <c r="D135" s="193" t="s">
        <v>165</v>
      </c>
      <c r="E135" s="194" t="s">
        <v>222</v>
      </c>
      <c r="F135" s="195" t="s">
        <v>223</v>
      </c>
      <c r="G135" s="196" t="s">
        <v>224</v>
      </c>
      <c r="H135" s="197">
        <v>1.7</v>
      </c>
      <c r="I135" s="198"/>
      <c r="J135" s="199">
        <f>ROUND(I135*H135,2)</f>
        <v>0</v>
      </c>
      <c r="K135" s="195" t="s">
        <v>212</v>
      </c>
      <c r="L135" s="40"/>
      <c r="M135" s="200" t="s">
        <v>1</v>
      </c>
      <c r="N135" s="201" t="s">
        <v>43</v>
      </c>
      <c r="O135" s="73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111</v>
      </c>
      <c r="AT135" s="204" t="s">
        <v>165</v>
      </c>
      <c r="AU135" s="204" t="s">
        <v>85</v>
      </c>
      <c r="AY135" s="18" t="s">
        <v>163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8" t="s">
        <v>111</v>
      </c>
      <c r="BK135" s="205">
        <f>ROUND(I135*H135,2)</f>
        <v>0</v>
      </c>
      <c r="BL135" s="18" t="s">
        <v>111</v>
      </c>
      <c r="BM135" s="204" t="s">
        <v>225</v>
      </c>
    </row>
    <row r="136" spans="1:65" s="13" customFormat="1" ht="11.25">
      <c r="B136" s="206"/>
      <c r="C136" s="207"/>
      <c r="D136" s="208" t="s">
        <v>169</v>
      </c>
      <c r="E136" s="209" t="s">
        <v>1</v>
      </c>
      <c r="F136" s="210" t="s">
        <v>220</v>
      </c>
      <c r="G136" s="207"/>
      <c r="H136" s="209" t="s">
        <v>1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169</v>
      </c>
      <c r="AU136" s="216" t="s">
        <v>85</v>
      </c>
      <c r="AV136" s="13" t="s">
        <v>83</v>
      </c>
      <c r="AW136" s="13" t="s">
        <v>32</v>
      </c>
      <c r="AX136" s="13" t="s">
        <v>76</v>
      </c>
      <c r="AY136" s="216" t="s">
        <v>163</v>
      </c>
    </row>
    <row r="137" spans="1:65" s="14" customFormat="1" ht="11.25">
      <c r="B137" s="217"/>
      <c r="C137" s="218"/>
      <c r="D137" s="208" t="s">
        <v>169</v>
      </c>
      <c r="E137" s="219" t="s">
        <v>1</v>
      </c>
      <c r="F137" s="220" t="s">
        <v>1133</v>
      </c>
      <c r="G137" s="218"/>
      <c r="H137" s="221">
        <v>1.7</v>
      </c>
      <c r="I137" s="222"/>
      <c r="J137" s="218"/>
      <c r="K137" s="218"/>
      <c r="L137" s="223"/>
      <c r="M137" s="229"/>
      <c r="N137" s="230"/>
      <c r="O137" s="230"/>
      <c r="P137" s="230"/>
      <c r="Q137" s="230"/>
      <c r="R137" s="230"/>
      <c r="S137" s="230"/>
      <c r="T137" s="231"/>
      <c r="AT137" s="227" t="s">
        <v>169</v>
      </c>
      <c r="AU137" s="227" t="s">
        <v>85</v>
      </c>
      <c r="AV137" s="14" t="s">
        <v>85</v>
      </c>
      <c r="AW137" s="14" t="s">
        <v>32</v>
      </c>
      <c r="AX137" s="14" t="s">
        <v>83</v>
      </c>
      <c r="AY137" s="227" t="s">
        <v>163</v>
      </c>
    </row>
    <row r="138" spans="1:65" s="2" customFormat="1" ht="33" customHeight="1">
      <c r="A138" s="35"/>
      <c r="B138" s="36"/>
      <c r="C138" s="193" t="s">
        <v>97</v>
      </c>
      <c r="D138" s="193" t="s">
        <v>165</v>
      </c>
      <c r="E138" s="194" t="s">
        <v>578</v>
      </c>
      <c r="F138" s="195" t="s">
        <v>579</v>
      </c>
      <c r="G138" s="196" t="s">
        <v>229</v>
      </c>
      <c r="H138" s="197">
        <v>30.66</v>
      </c>
      <c r="I138" s="198"/>
      <c r="J138" s="199">
        <f>ROUND(I138*H138,2)</f>
        <v>0</v>
      </c>
      <c r="K138" s="195" t="s">
        <v>212</v>
      </c>
      <c r="L138" s="40"/>
      <c r="M138" s="200" t="s">
        <v>1</v>
      </c>
      <c r="N138" s="201" t="s">
        <v>43</v>
      </c>
      <c r="O138" s="73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111</v>
      </c>
      <c r="AT138" s="204" t="s">
        <v>165</v>
      </c>
      <c r="AU138" s="204" t="s">
        <v>85</v>
      </c>
      <c r="AY138" s="18" t="s">
        <v>163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8" t="s">
        <v>111</v>
      </c>
      <c r="BK138" s="205">
        <f>ROUND(I138*H138,2)</f>
        <v>0</v>
      </c>
      <c r="BL138" s="18" t="s">
        <v>111</v>
      </c>
      <c r="BM138" s="204" t="s">
        <v>230</v>
      </c>
    </row>
    <row r="139" spans="1:65" s="13" customFormat="1" ht="22.5">
      <c r="B139" s="206"/>
      <c r="C139" s="207"/>
      <c r="D139" s="208" t="s">
        <v>169</v>
      </c>
      <c r="E139" s="209" t="s">
        <v>1</v>
      </c>
      <c r="F139" s="210" t="s">
        <v>580</v>
      </c>
      <c r="G139" s="207"/>
      <c r="H139" s="209" t="s">
        <v>1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169</v>
      </c>
      <c r="AU139" s="216" t="s">
        <v>85</v>
      </c>
      <c r="AV139" s="13" t="s">
        <v>83</v>
      </c>
      <c r="AW139" s="13" t="s">
        <v>32</v>
      </c>
      <c r="AX139" s="13" t="s">
        <v>76</v>
      </c>
      <c r="AY139" s="216" t="s">
        <v>163</v>
      </c>
    </row>
    <row r="140" spans="1:65" s="14" customFormat="1" ht="11.25">
      <c r="B140" s="217"/>
      <c r="C140" s="218"/>
      <c r="D140" s="208" t="s">
        <v>169</v>
      </c>
      <c r="E140" s="219" t="s">
        <v>1</v>
      </c>
      <c r="F140" s="220" t="s">
        <v>1134</v>
      </c>
      <c r="G140" s="218"/>
      <c r="H140" s="221">
        <v>2.61</v>
      </c>
      <c r="I140" s="222"/>
      <c r="J140" s="218"/>
      <c r="K140" s="218"/>
      <c r="L140" s="223"/>
      <c r="M140" s="229"/>
      <c r="N140" s="230"/>
      <c r="O140" s="230"/>
      <c r="P140" s="230"/>
      <c r="Q140" s="230"/>
      <c r="R140" s="230"/>
      <c r="S140" s="230"/>
      <c r="T140" s="231"/>
      <c r="AT140" s="227" t="s">
        <v>169</v>
      </c>
      <c r="AU140" s="227" t="s">
        <v>85</v>
      </c>
      <c r="AV140" s="14" t="s">
        <v>85</v>
      </c>
      <c r="AW140" s="14" t="s">
        <v>32</v>
      </c>
      <c r="AX140" s="14" t="s">
        <v>76</v>
      </c>
      <c r="AY140" s="227" t="s">
        <v>163</v>
      </c>
    </row>
    <row r="141" spans="1:65" s="14" customFormat="1" ht="11.25">
      <c r="B141" s="217"/>
      <c r="C141" s="218"/>
      <c r="D141" s="208" t="s">
        <v>169</v>
      </c>
      <c r="E141" s="219" t="s">
        <v>1</v>
      </c>
      <c r="F141" s="220" t="s">
        <v>1135</v>
      </c>
      <c r="G141" s="218"/>
      <c r="H141" s="221">
        <v>2.4700000000000002</v>
      </c>
      <c r="I141" s="222"/>
      <c r="J141" s="218"/>
      <c r="K141" s="218"/>
      <c r="L141" s="223"/>
      <c r="M141" s="229"/>
      <c r="N141" s="230"/>
      <c r="O141" s="230"/>
      <c r="P141" s="230"/>
      <c r="Q141" s="230"/>
      <c r="R141" s="230"/>
      <c r="S141" s="230"/>
      <c r="T141" s="231"/>
      <c r="AT141" s="227" t="s">
        <v>169</v>
      </c>
      <c r="AU141" s="227" t="s">
        <v>85</v>
      </c>
      <c r="AV141" s="14" t="s">
        <v>85</v>
      </c>
      <c r="AW141" s="14" t="s">
        <v>32</v>
      </c>
      <c r="AX141" s="14" t="s">
        <v>76</v>
      </c>
      <c r="AY141" s="227" t="s">
        <v>163</v>
      </c>
    </row>
    <row r="142" spans="1:65" s="14" customFormat="1" ht="11.25">
      <c r="B142" s="217"/>
      <c r="C142" s="218"/>
      <c r="D142" s="208" t="s">
        <v>169</v>
      </c>
      <c r="E142" s="219" t="s">
        <v>1</v>
      </c>
      <c r="F142" s="220" t="s">
        <v>1136</v>
      </c>
      <c r="G142" s="218"/>
      <c r="H142" s="221">
        <v>7.22</v>
      </c>
      <c r="I142" s="222"/>
      <c r="J142" s="218"/>
      <c r="K142" s="218"/>
      <c r="L142" s="223"/>
      <c r="M142" s="229"/>
      <c r="N142" s="230"/>
      <c r="O142" s="230"/>
      <c r="P142" s="230"/>
      <c r="Q142" s="230"/>
      <c r="R142" s="230"/>
      <c r="S142" s="230"/>
      <c r="T142" s="231"/>
      <c r="AT142" s="227" t="s">
        <v>169</v>
      </c>
      <c r="AU142" s="227" t="s">
        <v>85</v>
      </c>
      <c r="AV142" s="14" t="s">
        <v>85</v>
      </c>
      <c r="AW142" s="14" t="s">
        <v>32</v>
      </c>
      <c r="AX142" s="14" t="s">
        <v>76</v>
      </c>
      <c r="AY142" s="227" t="s">
        <v>163</v>
      </c>
    </row>
    <row r="143" spans="1:65" s="14" customFormat="1" ht="11.25">
      <c r="B143" s="217"/>
      <c r="C143" s="218"/>
      <c r="D143" s="208" t="s">
        <v>169</v>
      </c>
      <c r="E143" s="219" t="s">
        <v>1</v>
      </c>
      <c r="F143" s="220" t="s">
        <v>1137</v>
      </c>
      <c r="G143" s="218"/>
      <c r="H143" s="221">
        <v>16.02</v>
      </c>
      <c r="I143" s="222"/>
      <c r="J143" s="218"/>
      <c r="K143" s="218"/>
      <c r="L143" s="223"/>
      <c r="M143" s="229"/>
      <c r="N143" s="230"/>
      <c r="O143" s="230"/>
      <c r="P143" s="230"/>
      <c r="Q143" s="230"/>
      <c r="R143" s="230"/>
      <c r="S143" s="230"/>
      <c r="T143" s="231"/>
      <c r="AT143" s="227" t="s">
        <v>169</v>
      </c>
      <c r="AU143" s="227" t="s">
        <v>85</v>
      </c>
      <c r="AV143" s="14" t="s">
        <v>85</v>
      </c>
      <c r="AW143" s="14" t="s">
        <v>32</v>
      </c>
      <c r="AX143" s="14" t="s">
        <v>76</v>
      </c>
      <c r="AY143" s="227" t="s">
        <v>163</v>
      </c>
    </row>
    <row r="144" spans="1:65" s="14" customFormat="1" ht="11.25">
      <c r="B144" s="217"/>
      <c r="C144" s="218"/>
      <c r="D144" s="208" t="s">
        <v>169</v>
      </c>
      <c r="E144" s="219" t="s">
        <v>1</v>
      </c>
      <c r="F144" s="220" t="s">
        <v>1138</v>
      </c>
      <c r="G144" s="218"/>
      <c r="H144" s="221">
        <v>15.54</v>
      </c>
      <c r="I144" s="222"/>
      <c r="J144" s="218"/>
      <c r="K144" s="218"/>
      <c r="L144" s="223"/>
      <c r="M144" s="229"/>
      <c r="N144" s="230"/>
      <c r="O144" s="230"/>
      <c r="P144" s="230"/>
      <c r="Q144" s="230"/>
      <c r="R144" s="230"/>
      <c r="S144" s="230"/>
      <c r="T144" s="231"/>
      <c r="AT144" s="227" t="s">
        <v>169</v>
      </c>
      <c r="AU144" s="227" t="s">
        <v>85</v>
      </c>
      <c r="AV144" s="14" t="s">
        <v>85</v>
      </c>
      <c r="AW144" s="14" t="s">
        <v>32</v>
      </c>
      <c r="AX144" s="14" t="s">
        <v>76</v>
      </c>
      <c r="AY144" s="227" t="s">
        <v>163</v>
      </c>
    </row>
    <row r="145" spans="1:65" s="14" customFormat="1" ht="11.25">
      <c r="B145" s="217"/>
      <c r="C145" s="218"/>
      <c r="D145" s="208" t="s">
        <v>169</v>
      </c>
      <c r="E145" s="219" t="s">
        <v>1</v>
      </c>
      <c r="F145" s="220" t="s">
        <v>1139</v>
      </c>
      <c r="G145" s="218"/>
      <c r="H145" s="221">
        <v>-9.24</v>
      </c>
      <c r="I145" s="222"/>
      <c r="J145" s="218"/>
      <c r="K145" s="218"/>
      <c r="L145" s="223"/>
      <c r="M145" s="229"/>
      <c r="N145" s="230"/>
      <c r="O145" s="230"/>
      <c r="P145" s="230"/>
      <c r="Q145" s="230"/>
      <c r="R145" s="230"/>
      <c r="S145" s="230"/>
      <c r="T145" s="231"/>
      <c r="AT145" s="227" t="s">
        <v>169</v>
      </c>
      <c r="AU145" s="227" t="s">
        <v>85</v>
      </c>
      <c r="AV145" s="14" t="s">
        <v>85</v>
      </c>
      <c r="AW145" s="14" t="s">
        <v>32</v>
      </c>
      <c r="AX145" s="14" t="s">
        <v>76</v>
      </c>
      <c r="AY145" s="227" t="s">
        <v>163</v>
      </c>
    </row>
    <row r="146" spans="1:65" s="14" customFormat="1" ht="11.25">
      <c r="B146" s="217"/>
      <c r="C146" s="218"/>
      <c r="D146" s="208" t="s">
        <v>169</v>
      </c>
      <c r="E146" s="219" t="s">
        <v>1</v>
      </c>
      <c r="F146" s="220" t="s">
        <v>1140</v>
      </c>
      <c r="G146" s="218"/>
      <c r="H146" s="221">
        <v>-3.96</v>
      </c>
      <c r="I146" s="222"/>
      <c r="J146" s="218"/>
      <c r="K146" s="218"/>
      <c r="L146" s="223"/>
      <c r="M146" s="229"/>
      <c r="N146" s="230"/>
      <c r="O146" s="230"/>
      <c r="P146" s="230"/>
      <c r="Q146" s="230"/>
      <c r="R146" s="230"/>
      <c r="S146" s="230"/>
      <c r="T146" s="231"/>
      <c r="AT146" s="227" t="s">
        <v>169</v>
      </c>
      <c r="AU146" s="227" t="s">
        <v>85</v>
      </c>
      <c r="AV146" s="14" t="s">
        <v>85</v>
      </c>
      <c r="AW146" s="14" t="s">
        <v>32</v>
      </c>
      <c r="AX146" s="14" t="s">
        <v>76</v>
      </c>
      <c r="AY146" s="227" t="s">
        <v>163</v>
      </c>
    </row>
    <row r="147" spans="1:65" s="15" customFormat="1" ht="11.25">
      <c r="B147" s="232"/>
      <c r="C147" s="233"/>
      <c r="D147" s="208" t="s">
        <v>169</v>
      </c>
      <c r="E147" s="234" t="s">
        <v>199</v>
      </c>
      <c r="F147" s="235" t="s">
        <v>196</v>
      </c>
      <c r="G147" s="233"/>
      <c r="H147" s="236">
        <v>30.66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169</v>
      </c>
      <c r="AU147" s="242" t="s">
        <v>85</v>
      </c>
      <c r="AV147" s="15" t="s">
        <v>111</v>
      </c>
      <c r="AW147" s="15" t="s">
        <v>32</v>
      </c>
      <c r="AX147" s="15" t="s">
        <v>76</v>
      </c>
      <c r="AY147" s="242" t="s">
        <v>163</v>
      </c>
    </row>
    <row r="148" spans="1:65" s="14" customFormat="1" ht="11.25">
      <c r="B148" s="217"/>
      <c r="C148" s="218"/>
      <c r="D148" s="208" t="s">
        <v>169</v>
      </c>
      <c r="E148" s="219" t="s">
        <v>1</v>
      </c>
      <c r="F148" s="220" t="s">
        <v>239</v>
      </c>
      <c r="G148" s="218"/>
      <c r="H148" s="221">
        <v>30.66</v>
      </c>
      <c r="I148" s="222"/>
      <c r="J148" s="218"/>
      <c r="K148" s="218"/>
      <c r="L148" s="223"/>
      <c r="M148" s="229"/>
      <c r="N148" s="230"/>
      <c r="O148" s="230"/>
      <c r="P148" s="230"/>
      <c r="Q148" s="230"/>
      <c r="R148" s="230"/>
      <c r="S148" s="230"/>
      <c r="T148" s="231"/>
      <c r="AT148" s="227" t="s">
        <v>169</v>
      </c>
      <c r="AU148" s="227" t="s">
        <v>85</v>
      </c>
      <c r="AV148" s="14" t="s">
        <v>85</v>
      </c>
      <c r="AW148" s="14" t="s">
        <v>32</v>
      </c>
      <c r="AX148" s="14" t="s">
        <v>83</v>
      </c>
      <c r="AY148" s="227" t="s">
        <v>163</v>
      </c>
    </row>
    <row r="149" spans="1:65" s="2" customFormat="1" ht="21.75" customHeight="1">
      <c r="A149" s="35"/>
      <c r="B149" s="36"/>
      <c r="C149" s="193" t="s">
        <v>111</v>
      </c>
      <c r="D149" s="193" t="s">
        <v>165</v>
      </c>
      <c r="E149" s="194" t="s">
        <v>240</v>
      </c>
      <c r="F149" s="195" t="s">
        <v>241</v>
      </c>
      <c r="G149" s="196" t="s">
        <v>211</v>
      </c>
      <c r="H149" s="197">
        <v>109.65</v>
      </c>
      <c r="I149" s="198"/>
      <c r="J149" s="199">
        <f>ROUND(I149*H149,2)</f>
        <v>0</v>
      </c>
      <c r="K149" s="195" t="s">
        <v>212</v>
      </c>
      <c r="L149" s="40"/>
      <c r="M149" s="200" t="s">
        <v>1</v>
      </c>
      <c r="N149" s="201" t="s">
        <v>43</v>
      </c>
      <c r="O149" s="73"/>
      <c r="P149" s="202">
        <f>O149*H149</f>
        <v>0</v>
      </c>
      <c r="Q149" s="202">
        <v>5.8E-4</v>
      </c>
      <c r="R149" s="202">
        <f>Q149*H149</f>
        <v>6.3597000000000001E-2</v>
      </c>
      <c r="S149" s="202">
        <v>0</v>
      </c>
      <c r="T149" s="20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4" t="s">
        <v>111</v>
      </c>
      <c r="AT149" s="204" t="s">
        <v>165</v>
      </c>
      <c r="AU149" s="204" t="s">
        <v>85</v>
      </c>
      <c r="AY149" s="18" t="s">
        <v>163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8" t="s">
        <v>111</v>
      </c>
      <c r="BK149" s="205">
        <f>ROUND(I149*H149,2)</f>
        <v>0</v>
      </c>
      <c r="BL149" s="18" t="s">
        <v>111</v>
      </c>
      <c r="BM149" s="204" t="s">
        <v>242</v>
      </c>
    </row>
    <row r="150" spans="1:65" s="13" customFormat="1" ht="22.5">
      <c r="B150" s="206"/>
      <c r="C150" s="207"/>
      <c r="D150" s="208" t="s">
        <v>169</v>
      </c>
      <c r="E150" s="209" t="s">
        <v>1</v>
      </c>
      <c r="F150" s="210" t="s">
        <v>580</v>
      </c>
      <c r="G150" s="207"/>
      <c r="H150" s="209" t="s">
        <v>1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169</v>
      </c>
      <c r="AU150" s="216" t="s">
        <v>85</v>
      </c>
      <c r="AV150" s="13" t="s">
        <v>83</v>
      </c>
      <c r="AW150" s="13" t="s">
        <v>32</v>
      </c>
      <c r="AX150" s="13" t="s">
        <v>76</v>
      </c>
      <c r="AY150" s="216" t="s">
        <v>163</v>
      </c>
    </row>
    <row r="151" spans="1:65" s="14" customFormat="1" ht="11.25">
      <c r="B151" s="217"/>
      <c r="C151" s="218"/>
      <c r="D151" s="208" t="s">
        <v>169</v>
      </c>
      <c r="E151" s="219" t="s">
        <v>1</v>
      </c>
      <c r="F151" s="220" t="s">
        <v>1141</v>
      </c>
      <c r="G151" s="218"/>
      <c r="H151" s="221">
        <v>6.53</v>
      </c>
      <c r="I151" s="222"/>
      <c r="J151" s="218"/>
      <c r="K151" s="218"/>
      <c r="L151" s="223"/>
      <c r="M151" s="229"/>
      <c r="N151" s="230"/>
      <c r="O151" s="230"/>
      <c r="P151" s="230"/>
      <c r="Q151" s="230"/>
      <c r="R151" s="230"/>
      <c r="S151" s="230"/>
      <c r="T151" s="231"/>
      <c r="AT151" s="227" t="s">
        <v>169</v>
      </c>
      <c r="AU151" s="227" t="s">
        <v>85</v>
      </c>
      <c r="AV151" s="14" t="s">
        <v>85</v>
      </c>
      <c r="AW151" s="14" t="s">
        <v>32</v>
      </c>
      <c r="AX151" s="14" t="s">
        <v>76</v>
      </c>
      <c r="AY151" s="227" t="s">
        <v>163</v>
      </c>
    </row>
    <row r="152" spans="1:65" s="14" customFormat="1" ht="11.25">
      <c r="B152" s="217"/>
      <c r="C152" s="218"/>
      <c r="D152" s="208" t="s">
        <v>169</v>
      </c>
      <c r="E152" s="219" t="s">
        <v>1</v>
      </c>
      <c r="F152" s="220" t="s">
        <v>1142</v>
      </c>
      <c r="G152" s="218"/>
      <c r="H152" s="221">
        <v>6.17</v>
      </c>
      <c r="I152" s="222"/>
      <c r="J152" s="218"/>
      <c r="K152" s="218"/>
      <c r="L152" s="223"/>
      <c r="M152" s="229"/>
      <c r="N152" s="230"/>
      <c r="O152" s="230"/>
      <c r="P152" s="230"/>
      <c r="Q152" s="230"/>
      <c r="R152" s="230"/>
      <c r="S152" s="230"/>
      <c r="T152" s="231"/>
      <c r="AT152" s="227" t="s">
        <v>169</v>
      </c>
      <c r="AU152" s="227" t="s">
        <v>85</v>
      </c>
      <c r="AV152" s="14" t="s">
        <v>85</v>
      </c>
      <c r="AW152" s="14" t="s">
        <v>32</v>
      </c>
      <c r="AX152" s="14" t="s">
        <v>76</v>
      </c>
      <c r="AY152" s="227" t="s">
        <v>163</v>
      </c>
    </row>
    <row r="153" spans="1:65" s="14" customFormat="1" ht="11.25">
      <c r="B153" s="217"/>
      <c r="C153" s="218"/>
      <c r="D153" s="208" t="s">
        <v>169</v>
      </c>
      <c r="E153" s="219" t="s">
        <v>1</v>
      </c>
      <c r="F153" s="220" t="s">
        <v>1143</v>
      </c>
      <c r="G153" s="218"/>
      <c r="H153" s="221">
        <v>18.05</v>
      </c>
      <c r="I153" s="222"/>
      <c r="J153" s="218"/>
      <c r="K153" s="218"/>
      <c r="L153" s="223"/>
      <c r="M153" s="229"/>
      <c r="N153" s="230"/>
      <c r="O153" s="230"/>
      <c r="P153" s="230"/>
      <c r="Q153" s="230"/>
      <c r="R153" s="230"/>
      <c r="S153" s="230"/>
      <c r="T153" s="231"/>
      <c r="AT153" s="227" t="s">
        <v>169</v>
      </c>
      <c r="AU153" s="227" t="s">
        <v>85</v>
      </c>
      <c r="AV153" s="14" t="s">
        <v>85</v>
      </c>
      <c r="AW153" s="14" t="s">
        <v>32</v>
      </c>
      <c r="AX153" s="14" t="s">
        <v>76</v>
      </c>
      <c r="AY153" s="227" t="s">
        <v>163</v>
      </c>
    </row>
    <row r="154" spans="1:65" s="14" customFormat="1" ht="11.25">
      <c r="B154" s="217"/>
      <c r="C154" s="218"/>
      <c r="D154" s="208" t="s">
        <v>169</v>
      </c>
      <c r="E154" s="219" t="s">
        <v>1</v>
      </c>
      <c r="F154" s="220" t="s">
        <v>1144</v>
      </c>
      <c r="G154" s="218"/>
      <c r="H154" s="221">
        <v>40.049999999999997</v>
      </c>
      <c r="I154" s="222"/>
      <c r="J154" s="218"/>
      <c r="K154" s="218"/>
      <c r="L154" s="223"/>
      <c r="M154" s="229"/>
      <c r="N154" s="230"/>
      <c r="O154" s="230"/>
      <c r="P154" s="230"/>
      <c r="Q154" s="230"/>
      <c r="R154" s="230"/>
      <c r="S154" s="230"/>
      <c r="T154" s="231"/>
      <c r="AT154" s="227" t="s">
        <v>169</v>
      </c>
      <c r="AU154" s="227" t="s">
        <v>85</v>
      </c>
      <c r="AV154" s="14" t="s">
        <v>85</v>
      </c>
      <c r="AW154" s="14" t="s">
        <v>32</v>
      </c>
      <c r="AX154" s="14" t="s">
        <v>76</v>
      </c>
      <c r="AY154" s="227" t="s">
        <v>163</v>
      </c>
    </row>
    <row r="155" spans="1:65" s="14" customFormat="1" ht="11.25">
      <c r="B155" s="217"/>
      <c r="C155" s="218"/>
      <c r="D155" s="208" t="s">
        <v>169</v>
      </c>
      <c r="E155" s="219" t="s">
        <v>1</v>
      </c>
      <c r="F155" s="220" t="s">
        <v>1145</v>
      </c>
      <c r="G155" s="218"/>
      <c r="H155" s="221">
        <v>38.85</v>
      </c>
      <c r="I155" s="222"/>
      <c r="J155" s="218"/>
      <c r="K155" s="218"/>
      <c r="L155" s="223"/>
      <c r="M155" s="229"/>
      <c r="N155" s="230"/>
      <c r="O155" s="230"/>
      <c r="P155" s="230"/>
      <c r="Q155" s="230"/>
      <c r="R155" s="230"/>
      <c r="S155" s="230"/>
      <c r="T155" s="231"/>
      <c r="AT155" s="227" t="s">
        <v>169</v>
      </c>
      <c r="AU155" s="227" t="s">
        <v>85</v>
      </c>
      <c r="AV155" s="14" t="s">
        <v>85</v>
      </c>
      <c r="AW155" s="14" t="s">
        <v>32</v>
      </c>
      <c r="AX155" s="14" t="s">
        <v>76</v>
      </c>
      <c r="AY155" s="227" t="s">
        <v>163</v>
      </c>
    </row>
    <row r="156" spans="1:65" s="15" customFormat="1" ht="11.25">
      <c r="B156" s="232"/>
      <c r="C156" s="233"/>
      <c r="D156" s="208" t="s">
        <v>169</v>
      </c>
      <c r="E156" s="234" t="s">
        <v>178</v>
      </c>
      <c r="F156" s="235" t="s">
        <v>196</v>
      </c>
      <c r="G156" s="233"/>
      <c r="H156" s="236">
        <v>109.65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169</v>
      </c>
      <c r="AU156" s="242" t="s">
        <v>85</v>
      </c>
      <c r="AV156" s="15" t="s">
        <v>111</v>
      </c>
      <c r="AW156" s="15" t="s">
        <v>32</v>
      </c>
      <c r="AX156" s="15" t="s">
        <v>83</v>
      </c>
      <c r="AY156" s="242" t="s">
        <v>163</v>
      </c>
    </row>
    <row r="157" spans="1:65" s="2" customFormat="1" ht="21.75" customHeight="1">
      <c r="A157" s="35"/>
      <c r="B157" s="36"/>
      <c r="C157" s="193" t="s">
        <v>119</v>
      </c>
      <c r="D157" s="193" t="s">
        <v>165</v>
      </c>
      <c r="E157" s="194" t="s">
        <v>245</v>
      </c>
      <c r="F157" s="195" t="s">
        <v>246</v>
      </c>
      <c r="G157" s="196" t="s">
        <v>211</v>
      </c>
      <c r="H157" s="197">
        <v>109.65</v>
      </c>
      <c r="I157" s="198"/>
      <c r="J157" s="199">
        <f>ROUND(I157*H157,2)</f>
        <v>0</v>
      </c>
      <c r="K157" s="195" t="s">
        <v>212</v>
      </c>
      <c r="L157" s="40"/>
      <c r="M157" s="200" t="s">
        <v>1</v>
      </c>
      <c r="N157" s="201" t="s">
        <v>43</v>
      </c>
      <c r="O157" s="73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4" t="s">
        <v>111</v>
      </c>
      <c r="AT157" s="204" t="s">
        <v>165</v>
      </c>
      <c r="AU157" s="204" t="s">
        <v>85</v>
      </c>
      <c r="AY157" s="18" t="s">
        <v>163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8" t="s">
        <v>111</v>
      </c>
      <c r="BK157" s="205">
        <f>ROUND(I157*H157,2)</f>
        <v>0</v>
      </c>
      <c r="BL157" s="18" t="s">
        <v>111</v>
      </c>
      <c r="BM157" s="204" t="s">
        <v>247</v>
      </c>
    </row>
    <row r="158" spans="1:65" s="14" customFormat="1" ht="11.25">
      <c r="B158" s="217"/>
      <c r="C158" s="218"/>
      <c r="D158" s="208" t="s">
        <v>169</v>
      </c>
      <c r="E158" s="219" t="s">
        <v>1</v>
      </c>
      <c r="F158" s="220" t="s">
        <v>178</v>
      </c>
      <c r="G158" s="218"/>
      <c r="H158" s="221">
        <v>109.65</v>
      </c>
      <c r="I158" s="222"/>
      <c r="J158" s="218"/>
      <c r="K158" s="218"/>
      <c r="L158" s="223"/>
      <c r="M158" s="229"/>
      <c r="N158" s="230"/>
      <c r="O158" s="230"/>
      <c r="P158" s="230"/>
      <c r="Q158" s="230"/>
      <c r="R158" s="230"/>
      <c r="S158" s="230"/>
      <c r="T158" s="231"/>
      <c r="AT158" s="227" t="s">
        <v>169</v>
      </c>
      <c r="AU158" s="227" t="s">
        <v>85</v>
      </c>
      <c r="AV158" s="14" t="s">
        <v>85</v>
      </c>
      <c r="AW158" s="14" t="s">
        <v>32</v>
      </c>
      <c r="AX158" s="14" t="s">
        <v>83</v>
      </c>
      <c r="AY158" s="227" t="s">
        <v>163</v>
      </c>
    </row>
    <row r="159" spans="1:65" s="2" customFormat="1" ht="37.9" customHeight="1">
      <c r="A159" s="35"/>
      <c r="B159" s="36"/>
      <c r="C159" s="193" t="s">
        <v>244</v>
      </c>
      <c r="D159" s="193" t="s">
        <v>165</v>
      </c>
      <c r="E159" s="194" t="s">
        <v>249</v>
      </c>
      <c r="F159" s="195" t="s">
        <v>250</v>
      </c>
      <c r="G159" s="196" t="s">
        <v>229</v>
      </c>
      <c r="H159" s="197">
        <v>30.66</v>
      </c>
      <c r="I159" s="198"/>
      <c r="J159" s="199">
        <f>ROUND(I159*H159,2)</f>
        <v>0</v>
      </c>
      <c r="K159" s="195" t="s">
        <v>212</v>
      </c>
      <c r="L159" s="40"/>
      <c r="M159" s="200" t="s">
        <v>1</v>
      </c>
      <c r="N159" s="201" t="s">
        <v>43</v>
      </c>
      <c r="O159" s="73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111</v>
      </c>
      <c r="AT159" s="204" t="s">
        <v>165</v>
      </c>
      <c r="AU159" s="204" t="s">
        <v>85</v>
      </c>
      <c r="AY159" s="18" t="s">
        <v>163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111</v>
      </c>
      <c r="BK159" s="205">
        <f>ROUND(I159*H159,2)</f>
        <v>0</v>
      </c>
      <c r="BL159" s="18" t="s">
        <v>111</v>
      </c>
      <c r="BM159" s="204" t="s">
        <v>1146</v>
      </c>
    </row>
    <row r="160" spans="1:65" s="13" customFormat="1" ht="11.25">
      <c r="B160" s="206"/>
      <c r="C160" s="207"/>
      <c r="D160" s="208" t="s">
        <v>169</v>
      </c>
      <c r="E160" s="209" t="s">
        <v>1</v>
      </c>
      <c r="F160" s="210" t="s">
        <v>252</v>
      </c>
      <c r="G160" s="207"/>
      <c r="H160" s="209" t="s">
        <v>1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169</v>
      </c>
      <c r="AU160" s="216" t="s">
        <v>85</v>
      </c>
      <c r="AV160" s="13" t="s">
        <v>83</v>
      </c>
      <c r="AW160" s="13" t="s">
        <v>32</v>
      </c>
      <c r="AX160" s="13" t="s">
        <v>76</v>
      </c>
      <c r="AY160" s="216" t="s">
        <v>163</v>
      </c>
    </row>
    <row r="161" spans="1:65" s="14" customFormat="1" ht="11.25">
      <c r="B161" s="217"/>
      <c r="C161" s="218"/>
      <c r="D161" s="208" t="s">
        <v>169</v>
      </c>
      <c r="E161" s="219" t="s">
        <v>1</v>
      </c>
      <c r="F161" s="220" t="s">
        <v>192</v>
      </c>
      <c r="G161" s="218"/>
      <c r="H161" s="221">
        <v>30.66</v>
      </c>
      <c r="I161" s="222"/>
      <c r="J161" s="218"/>
      <c r="K161" s="218"/>
      <c r="L161" s="223"/>
      <c r="M161" s="229"/>
      <c r="N161" s="230"/>
      <c r="O161" s="230"/>
      <c r="P161" s="230"/>
      <c r="Q161" s="230"/>
      <c r="R161" s="230"/>
      <c r="S161" s="230"/>
      <c r="T161" s="231"/>
      <c r="AT161" s="227" t="s">
        <v>169</v>
      </c>
      <c r="AU161" s="227" t="s">
        <v>85</v>
      </c>
      <c r="AV161" s="14" t="s">
        <v>85</v>
      </c>
      <c r="AW161" s="14" t="s">
        <v>32</v>
      </c>
      <c r="AX161" s="14" t="s">
        <v>83</v>
      </c>
      <c r="AY161" s="227" t="s">
        <v>163</v>
      </c>
    </row>
    <row r="162" spans="1:65" s="2" customFormat="1" ht="37.9" customHeight="1">
      <c r="A162" s="35"/>
      <c r="B162" s="36"/>
      <c r="C162" s="193" t="s">
        <v>248</v>
      </c>
      <c r="D162" s="193" t="s">
        <v>165</v>
      </c>
      <c r="E162" s="194" t="s">
        <v>254</v>
      </c>
      <c r="F162" s="195" t="s">
        <v>255</v>
      </c>
      <c r="G162" s="196" t="s">
        <v>229</v>
      </c>
      <c r="H162" s="197">
        <v>33</v>
      </c>
      <c r="I162" s="198"/>
      <c r="J162" s="199">
        <f>ROUND(I162*H162,2)</f>
        <v>0</v>
      </c>
      <c r="K162" s="195" t="s">
        <v>212</v>
      </c>
      <c r="L162" s="40"/>
      <c r="M162" s="200" t="s">
        <v>1</v>
      </c>
      <c r="N162" s="201" t="s">
        <v>43</v>
      </c>
      <c r="O162" s="73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111</v>
      </c>
      <c r="AT162" s="204" t="s">
        <v>165</v>
      </c>
      <c r="AU162" s="204" t="s">
        <v>85</v>
      </c>
      <c r="AY162" s="18" t="s">
        <v>163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8" t="s">
        <v>111</v>
      </c>
      <c r="BK162" s="205">
        <f>ROUND(I162*H162,2)</f>
        <v>0</v>
      </c>
      <c r="BL162" s="18" t="s">
        <v>111</v>
      </c>
      <c r="BM162" s="204" t="s">
        <v>1147</v>
      </c>
    </row>
    <row r="163" spans="1:65" s="13" customFormat="1" ht="11.25">
      <c r="B163" s="206"/>
      <c r="C163" s="207"/>
      <c r="D163" s="208" t="s">
        <v>169</v>
      </c>
      <c r="E163" s="209" t="s">
        <v>1</v>
      </c>
      <c r="F163" s="210" t="s">
        <v>220</v>
      </c>
      <c r="G163" s="207"/>
      <c r="H163" s="209" t="s">
        <v>1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169</v>
      </c>
      <c r="AU163" s="216" t="s">
        <v>85</v>
      </c>
      <c r="AV163" s="13" t="s">
        <v>83</v>
      </c>
      <c r="AW163" s="13" t="s">
        <v>32</v>
      </c>
      <c r="AX163" s="13" t="s">
        <v>76</v>
      </c>
      <c r="AY163" s="216" t="s">
        <v>163</v>
      </c>
    </row>
    <row r="164" spans="1:65" s="14" customFormat="1" ht="11.25">
      <c r="B164" s="217"/>
      <c r="C164" s="218"/>
      <c r="D164" s="208" t="s">
        <v>169</v>
      </c>
      <c r="E164" s="219" t="s">
        <v>1</v>
      </c>
      <c r="F164" s="220" t="s">
        <v>1148</v>
      </c>
      <c r="G164" s="218"/>
      <c r="H164" s="221">
        <v>23.1</v>
      </c>
      <c r="I164" s="222"/>
      <c r="J164" s="218"/>
      <c r="K164" s="218"/>
      <c r="L164" s="223"/>
      <c r="M164" s="229"/>
      <c r="N164" s="230"/>
      <c r="O164" s="230"/>
      <c r="P164" s="230"/>
      <c r="Q164" s="230"/>
      <c r="R164" s="230"/>
      <c r="S164" s="230"/>
      <c r="T164" s="231"/>
      <c r="AT164" s="227" t="s">
        <v>169</v>
      </c>
      <c r="AU164" s="227" t="s">
        <v>85</v>
      </c>
      <c r="AV164" s="14" t="s">
        <v>85</v>
      </c>
      <c r="AW164" s="14" t="s">
        <v>32</v>
      </c>
      <c r="AX164" s="14" t="s">
        <v>76</v>
      </c>
      <c r="AY164" s="227" t="s">
        <v>163</v>
      </c>
    </row>
    <row r="165" spans="1:65" s="14" customFormat="1" ht="11.25">
      <c r="B165" s="217"/>
      <c r="C165" s="218"/>
      <c r="D165" s="208" t="s">
        <v>169</v>
      </c>
      <c r="E165" s="219" t="s">
        <v>1</v>
      </c>
      <c r="F165" s="220" t="s">
        <v>1149</v>
      </c>
      <c r="G165" s="218"/>
      <c r="H165" s="221">
        <v>9.9</v>
      </c>
      <c r="I165" s="222"/>
      <c r="J165" s="218"/>
      <c r="K165" s="218"/>
      <c r="L165" s="223"/>
      <c r="M165" s="229"/>
      <c r="N165" s="230"/>
      <c r="O165" s="230"/>
      <c r="P165" s="230"/>
      <c r="Q165" s="230"/>
      <c r="R165" s="230"/>
      <c r="S165" s="230"/>
      <c r="T165" s="231"/>
      <c r="AT165" s="227" t="s">
        <v>169</v>
      </c>
      <c r="AU165" s="227" t="s">
        <v>85</v>
      </c>
      <c r="AV165" s="14" t="s">
        <v>85</v>
      </c>
      <c r="AW165" s="14" t="s">
        <v>32</v>
      </c>
      <c r="AX165" s="14" t="s">
        <v>76</v>
      </c>
      <c r="AY165" s="227" t="s">
        <v>163</v>
      </c>
    </row>
    <row r="166" spans="1:65" s="15" customFormat="1" ht="11.25">
      <c r="B166" s="232"/>
      <c r="C166" s="233"/>
      <c r="D166" s="208" t="s">
        <v>169</v>
      </c>
      <c r="E166" s="234" t="s">
        <v>1</v>
      </c>
      <c r="F166" s="235" t="s">
        <v>196</v>
      </c>
      <c r="G166" s="233"/>
      <c r="H166" s="236">
        <v>33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169</v>
      </c>
      <c r="AU166" s="242" t="s">
        <v>85</v>
      </c>
      <c r="AV166" s="15" t="s">
        <v>111</v>
      </c>
      <c r="AW166" s="15" t="s">
        <v>32</v>
      </c>
      <c r="AX166" s="15" t="s">
        <v>83</v>
      </c>
      <c r="AY166" s="242" t="s">
        <v>163</v>
      </c>
    </row>
    <row r="167" spans="1:65" s="2" customFormat="1" ht="37.9" customHeight="1">
      <c r="A167" s="35"/>
      <c r="B167" s="36"/>
      <c r="C167" s="193" t="s">
        <v>253</v>
      </c>
      <c r="D167" s="193" t="s">
        <v>165</v>
      </c>
      <c r="E167" s="194" t="s">
        <v>260</v>
      </c>
      <c r="F167" s="195" t="s">
        <v>261</v>
      </c>
      <c r="G167" s="196" t="s">
        <v>229</v>
      </c>
      <c r="H167" s="197">
        <v>30.66</v>
      </c>
      <c r="I167" s="198"/>
      <c r="J167" s="199">
        <f>ROUND(I167*H167,2)</f>
        <v>0</v>
      </c>
      <c r="K167" s="195" t="s">
        <v>212</v>
      </c>
      <c r="L167" s="40"/>
      <c r="M167" s="200" t="s">
        <v>1</v>
      </c>
      <c r="N167" s="201" t="s">
        <v>43</v>
      </c>
      <c r="O167" s="73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4" t="s">
        <v>111</v>
      </c>
      <c r="AT167" s="204" t="s">
        <v>165</v>
      </c>
      <c r="AU167" s="204" t="s">
        <v>85</v>
      </c>
      <c r="AY167" s="18" t="s">
        <v>163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8" t="s">
        <v>111</v>
      </c>
      <c r="BK167" s="205">
        <f>ROUND(I167*H167,2)</f>
        <v>0</v>
      </c>
      <c r="BL167" s="18" t="s">
        <v>111</v>
      </c>
      <c r="BM167" s="204" t="s">
        <v>262</v>
      </c>
    </row>
    <row r="168" spans="1:65" s="13" customFormat="1" ht="11.25">
      <c r="B168" s="206"/>
      <c r="C168" s="207"/>
      <c r="D168" s="208" t="s">
        <v>169</v>
      </c>
      <c r="E168" s="209" t="s">
        <v>1</v>
      </c>
      <c r="F168" s="210" t="s">
        <v>220</v>
      </c>
      <c r="G168" s="207"/>
      <c r="H168" s="209" t="s">
        <v>1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169</v>
      </c>
      <c r="AU168" s="216" t="s">
        <v>85</v>
      </c>
      <c r="AV168" s="13" t="s">
        <v>83</v>
      </c>
      <c r="AW168" s="13" t="s">
        <v>32</v>
      </c>
      <c r="AX168" s="13" t="s">
        <v>76</v>
      </c>
      <c r="AY168" s="216" t="s">
        <v>163</v>
      </c>
    </row>
    <row r="169" spans="1:65" s="13" customFormat="1" ht="11.25">
      <c r="B169" s="206"/>
      <c r="C169" s="207"/>
      <c r="D169" s="208" t="s">
        <v>169</v>
      </c>
      <c r="E169" s="209" t="s">
        <v>1</v>
      </c>
      <c r="F169" s="210" t="s">
        <v>263</v>
      </c>
      <c r="G169" s="207"/>
      <c r="H169" s="209" t="s">
        <v>1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169</v>
      </c>
      <c r="AU169" s="216" t="s">
        <v>85</v>
      </c>
      <c r="AV169" s="13" t="s">
        <v>83</v>
      </c>
      <c r="AW169" s="13" t="s">
        <v>32</v>
      </c>
      <c r="AX169" s="13" t="s">
        <v>76</v>
      </c>
      <c r="AY169" s="216" t="s">
        <v>163</v>
      </c>
    </row>
    <row r="170" spans="1:65" s="13" customFormat="1" ht="11.25">
      <c r="B170" s="206"/>
      <c r="C170" s="207"/>
      <c r="D170" s="208" t="s">
        <v>169</v>
      </c>
      <c r="E170" s="209" t="s">
        <v>1</v>
      </c>
      <c r="F170" s="210" t="s">
        <v>264</v>
      </c>
      <c r="G170" s="207"/>
      <c r="H170" s="209" t="s">
        <v>1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169</v>
      </c>
      <c r="AU170" s="216" t="s">
        <v>85</v>
      </c>
      <c r="AV170" s="13" t="s">
        <v>83</v>
      </c>
      <c r="AW170" s="13" t="s">
        <v>32</v>
      </c>
      <c r="AX170" s="13" t="s">
        <v>76</v>
      </c>
      <c r="AY170" s="216" t="s">
        <v>163</v>
      </c>
    </row>
    <row r="171" spans="1:65" s="14" customFormat="1" ht="11.25">
      <c r="B171" s="217"/>
      <c r="C171" s="218"/>
      <c r="D171" s="208" t="s">
        <v>169</v>
      </c>
      <c r="E171" s="219" t="s">
        <v>1</v>
      </c>
      <c r="F171" s="220" t="s">
        <v>1150</v>
      </c>
      <c r="G171" s="218"/>
      <c r="H171" s="221">
        <v>3.96</v>
      </c>
      <c r="I171" s="222"/>
      <c r="J171" s="218"/>
      <c r="K171" s="218"/>
      <c r="L171" s="223"/>
      <c r="M171" s="229"/>
      <c r="N171" s="230"/>
      <c r="O171" s="230"/>
      <c r="P171" s="230"/>
      <c r="Q171" s="230"/>
      <c r="R171" s="230"/>
      <c r="S171" s="230"/>
      <c r="T171" s="231"/>
      <c r="AT171" s="227" t="s">
        <v>169</v>
      </c>
      <c r="AU171" s="227" t="s">
        <v>85</v>
      </c>
      <c r="AV171" s="14" t="s">
        <v>85</v>
      </c>
      <c r="AW171" s="14" t="s">
        <v>32</v>
      </c>
      <c r="AX171" s="14" t="s">
        <v>76</v>
      </c>
      <c r="AY171" s="227" t="s">
        <v>163</v>
      </c>
    </row>
    <row r="172" spans="1:65" s="16" customFormat="1" ht="11.25">
      <c r="B172" s="243"/>
      <c r="C172" s="244"/>
      <c r="D172" s="208" t="s">
        <v>169</v>
      </c>
      <c r="E172" s="245" t="s">
        <v>171</v>
      </c>
      <c r="F172" s="246" t="s">
        <v>267</v>
      </c>
      <c r="G172" s="244"/>
      <c r="H172" s="247">
        <v>3.96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169</v>
      </c>
      <c r="AU172" s="253" t="s">
        <v>85</v>
      </c>
      <c r="AV172" s="16" t="s">
        <v>97</v>
      </c>
      <c r="AW172" s="16" t="s">
        <v>32</v>
      </c>
      <c r="AX172" s="16" t="s">
        <v>76</v>
      </c>
      <c r="AY172" s="253" t="s">
        <v>163</v>
      </c>
    </row>
    <row r="173" spans="1:65" s="13" customFormat="1" ht="11.25">
      <c r="B173" s="206"/>
      <c r="C173" s="207"/>
      <c r="D173" s="208" t="s">
        <v>169</v>
      </c>
      <c r="E173" s="209" t="s">
        <v>1</v>
      </c>
      <c r="F173" s="210" t="s">
        <v>268</v>
      </c>
      <c r="G173" s="207"/>
      <c r="H173" s="209" t="s">
        <v>1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169</v>
      </c>
      <c r="AU173" s="216" t="s">
        <v>85</v>
      </c>
      <c r="AV173" s="13" t="s">
        <v>83</v>
      </c>
      <c r="AW173" s="13" t="s">
        <v>32</v>
      </c>
      <c r="AX173" s="13" t="s">
        <v>76</v>
      </c>
      <c r="AY173" s="216" t="s">
        <v>163</v>
      </c>
    </row>
    <row r="174" spans="1:65" s="14" customFormat="1" ht="11.25">
      <c r="B174" s="217"/>
      <c r="C174" s="218"/>
      <c r="D174" s="208" t="s">
        <v>169</v>
      </c>
      <c r="E174" s="219" t="s">
        <v>1</v>
      </c>
      <c r="F174" s="220" t="s">
        <v>1151</v>
      </c>
      <c r="G174" s="218"/>
      <c r="H174" s="221">
        <v>13.2</v>
      </c>
      <c r="I174" s="222"/>
      <c r="J174" s="218"/>
      <c r="K174" s="218"/>
      <c r="L174" s="223"/>
      <c r="M174" s="229"/>
      <c r="N174" s="230"/>
      <c r="O174" s="230"/>
      <c r="P174" s="230"/>
      <c r="Q174" s="230"/>
      <c r="R174" s="230"/>
      <c r="S174" s="230"/>
      <c r="T174" s="231"/>
      <c r="AT174" s="227" t="s">
        <v>169</v>
      </c>
      <c r="AU174" s="227" t="s">
        <v>85</v>
      </c>
      <c r="AV174" s="14" t="s">
        <v>85</v>
      </c>
      <c r="AW174" s="14" t="s">
        <v>32</v>
      </c>
      <c r="AX174" s="14" t="s">
        <v>76</v>
      </c>
      <c r="AY174" s="227" t="s">
        <v>163</v>
      </c>
    </row>
    <row r="175" spans="1:65" s="16" customFormat="1" ht="11.25">
      <c r="B175" s="243"/>
      <c r="C175" s="244"/>
      <c r="D175" s="208" t="s">
        <v>169</v>
      </c>
      <c r="E175" s="245" t="s">
        <v>173</v>
      </c>
      <c r="F175" s="246" t="s">
        <v>267</v>
      </c>
      <c r="G175" s="244"/>
      <c r="H175" s="247">
        <v>13.2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169</v>
      </c>
      <c r="AU175" s="253" t="s">
        <v>85</v>
      </c>
      <c r="AV175" s="16" t="s">
        <v>97</v>
      </c>
      <c r="AW175" s="16" t="s">
        <v>32</v>
      </c>
      <c r="AX175" s="16" t="s">
        <v>76</v>
      </c>
      <c r="AY175" s="253" t="s">
        <v>163</v>
      </c>
    </row>
    <row r="176" spans="1:65" s="15" customFormat="1" ht="11.25">
      <c r="B176" s="232"/>
      <c r="C176" s="233"/>
      <c r="D176" s="208" t="s">
        <v>169</v>
      </c>
      <c r="E176" s="234" t="s">
        <v>195</v>
      </c>
      <c r="F176" s="235" t="s">
        <v>196</v>
      </c>
      <c r="G176" s="233"/>
      <c r="H176" s="236">
        <v>17.16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169</v>
      </c>
      <c r="AU176" s="242" t="s">
        <v>85</v>
      </c>
      <c r="AV176" s="15" t="s">
        <v>111</v>
      </c>
      <c r="AW176" s="15" t="s">
        <v>32</v>
      </c>
      <c r="AX176" s="15" t="s">
        <v>76</v>
      </c>
      <c r="AY176" s="242" t="s">
        <v>163</v>
      </c>
    </row>
    <row r="177" spans="1:65" s="14" customFormat="1" ht="11.25">
      <c r="B177" s="217"/>
      <c r="C177" s="218"/>
      <c r="D177" s="208" t="s">
        <v>169</v>
      </c>
      <c r="E177" s="219" t="s">
        <v>189</v>
      </c>
      <c r="F177" s="220" t="s">
        <v>274</v>
      </c>
      <c r="G177" s="218"/>
      <c r="H177" s="221">
        <v>13.5</v>
      </c>
      <c r="I177" s="222"/>
      <c r="J177" s="218"/>
      <c r="K177" s="218"/>
      <c r="L177" s="223"/>
      <c r="M177" s="229"/>
      <c r="N177" s="230"/>
      <c r="O177" s="230"/>
      <c r="P177" s="230"/>
      <c r="Q177" s="230"/>
      <c r="R177" s="230"/>
      <c r="S177" s="230"/>
      <c r="T177" s="231"/>
      <c r="AT177" s="227" t="s">
        <v>169</v>
      </c>
      <c r="AU177" s="227" t="s">
        <v>85</v>
      </c>
      <c r="AV177" s="14" t="s">
        <v>85</v>
      </c>
      <c r="AW177" s="14" t="s">
        <v>32</v>
      </c>
      <c r="AX177" s="14" t="s">
        <v>76</v>
      </c>
      <c r="AY177" s="227" t="s">
        <v>163</v>
      </c>
    </row>
    <row r="178" spans="1:65" s="14" customFormat="1" ht="11.25">
      <c r="B178" s="217"/>
      <c r="C178" s="218"/>
      <c r="D178" s="208" t="s">
        <v>169</v>
      </c>
      <c r="E178" s="219" t="s">
        <v>192</v>
      </c>
      <c r="F178" s="220" t="s">
        <v>199</v>
      </c>
      <c r="G178" s="218"/>
      <c r="H178" s="221">
        <v>30.66</v>
      </c>
      <c r="I178" s="222"/>
      <c r="J178" s="218"/>
      <c r="K178" s="218"/>
      <c r="L178" s="223"/>
      <c r="M178" s="229"/>
      <c r="N178" s="230"/>
      <c r="O178" s="230"/>
      <c r="P178" s="230"/>
      <c r="Q178" s="230"/>
      <c r="R178" s="230"/>
      <c r="S178" s="230"/>
      <c r="T178" s="231"/>
      <c r="AT178" s="227" t="s">
        <v>169</v>
      </c>
      <c r="AU178" s="227" t="s">
        <v>85</v>
      </c>
      <c r="AV178" s="14" t="s">
        <v>85</v>
      </c>
      <c r="AW178" s="14" t="s">
        <v>32</v>
      </c>
      <c r="AX178" s="14" t="s">
        <v>76</v>
      </c>
      <c r="AY178" s="227" t="s">
        <v>163</v>
      </c>
    </row>
    <row r="179" spans="1:65" s="14" customFormat="1" ht="22.5">
      <c r="B179" s="217"/>
      <c r="C179" s="218"/>
      <c r="D179" s="208" t="s">
        <v>169</v>
      </c>
      <c r="E179" s="219" t="s">
        <v>1</v>
      </c>
      <c r="F179" s="220" t="s">
        <v>275</v>
      </c>
      <c r="G179" s="218"/>
      <c r="H179" s="221">
        <v>30.66</v>
      </c>
      <c r="I179" s="222"/>
      <c r="J179" s="218"/>
      <c r="K179" s="218"/>
      <c r="L179" s="223"/>
      <c r="M179" s="229"/>
      <c r="N179" s="230"/>
      <c r="O179" s="230"/>
      <c r="P179" s="230"/>
      <c r="Q179" s="230"/>
      <c r="R179" s="230"/>
      <c r="S179" s="230"/>
      <c r="T179" s="231"/>
      <c r="AT179" s="227" t="s">
        <v>169</v>
      </c>
      <c r="AU179" s="227" t="s">
        <v>85</v>
      </c>
      <c r="AV179" s="14" t="s">
        <v>85</v>
      </c>
      <c r="AW179" s="14" t="s">
        <v>32</v>
      </c>
      <c r="AX179" s="14" t="s">
        <v>83</v>
      </c>
      <c r="AY179" s="227" t="s">
        <v>163</v>
      </c>
    </row>
    <row r="180" spans="1:65" s="2" customFormat="1" ht="37.9" customHeight="1">
      <c r="A180" s="35"/>
      <c r="B180" s="36"/>
      <c r="C180" s="193" t="s">
        <v>259</v>
      </c>
      <c r="D180" s="193" t="s">
        <v>165</v>
      </c>
      <c r="E180" s="194" t="s">
        <v>277</v>
      </c>
      <c r="F180" s="195" t="s">
        <v>278</v>
      </c>
      <c r="G180" s="196" t="s">
        <v>229</v>
      </c>
      <c r="H180" s="197">
        <v>30.66</v>
      </c>
      <c r="I180" s="198"/>
      <c r="J180" s="199">
        <f>ROUND(I180*H180,2)</f>
        <v>0</v>
      </c>
      <c r="K180" s="195" t="s">
        <v>212</v>
      </c>
      <c r="L180" s="40"/>
      <c r="M180" s="200" t="s">
        <v>1</v>
      </c>
      <c r="N180" s="201" t="s">
        <v>43</v>
      </c>
      <c r="O180" s="73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111</v>
      </c>
      <c r="AT180" s="204" t="s">
        <v>165</v>
      </c>
      <c r="AU180" s="204" t="s">
        <v>85</v>
      </c>
      <c r="AY180" s="18" t="s">
        <v>163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8" t="s">
        <v>111</v>
      </c>
      <c r="BK180" s="205">
        <f>ROUND(I180*H180,2)</f>
        <v>0</v>
      </c>
      <c r="BL180" s="18" t="s">
        <v>111</v>
      </c>
      <c r="BM180" s="204" t="s">
        <v>1152</v>
      </c>
    </row>
    <row r="181" spans="1:65" s="14" customFormat="1" ht="11.25">
      <c r="B181" s="217"/>
      <c r="C181" s="218"/>
      <c r="D181" s="208" t="s">
        <v>169</v>
      </c>
      <c r="E181" s="219" t="s">
        <v>1</v>
      </c>
      <c r="F181" s="220" t="s">
        <v>280</v>
      </c>
      <c r="G181" s="218"/>
      <c r="H181" s="221">
        <v>30.66</v>
      </c>
      <c r="I181" s="222"/>
      <c r="J181" s="218"/>
      <c r="K181" s="218"/>
      <c r="L181" s="223"/>
      <c r="M181" s="229"/>
      <c r="N181" s="230"/>
      <c r="O181" s="230"/>
      <c r="P181" s="230"/>
      <c r="Q181" s="230"/>
      <c r="R181" s="230"/>
      <c r="S181" s="230"/>
      <c r="T181" s="231"/>
      <c r="AT181" s="227" t="s">
        <v>169</v>
      </c>
      <c r="AU181" s="227" t="s">
        <v>85</v>
      </c>
      <c r="AV181" s="14" t="s">
        <v>85</v>
      </c>
      <c r="AW181" s="14" t="s">
        <v>32</v>
      </c>
      <c r="AX181" s="14" t="s">
        <v>83</v>
      </c>
      <c r="AY181" s="227" t="s">
        <v>163</v>
      </c>
    </row>
    <row r="182" spans="1:65" s="2" customFormat="1" ht="24.2" customHeight="1">
      <c r="A182" s="35"/>
      <c r="B182" s="36"/>
      <c r="C182" s="193" t="s">
        <v>276</v>
      </c>
      <c r="D182" s="193" t="s">
        <v>165</v>
      </c>
      <c r="E182" s="194" t="s">
        <v>282</v>
      </c>
      <c r="F182" s="195" t="s">
        <v>283</v>
      </c>
      <c r="G182" s="196" t="s">
        <v>229</v>
      </c>
      <c r="H182" s="197">
        <v>61.32</v>
      </c>
      <c r="I182" s="198"/>
      <c r="J182" s="199">
        <f>ROUND(I182*H182,2)</f>
        <v>0</v>
      </c>
      <c r="K182" s="195" t="s">
        <v>212</v>
      </c>
      <c r="L182" s="40"/>
      <c r="M182" s="200" t="s">
        <v>1</v>
      </c>
      <c r="N182" s="201" t="s">
        <v>43</v>
      </c>
      <c r="O182" s="73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4" t="s">
        <v>111</v>
      </c>
      <c r="AT182" s="204" t="s">
        <v>165</v>
      </c>
      <c r="AU182" s="204" t="s">
        <v>85</v>
      </c>
      <c r="AY182" s="18" t="s">
        <v>163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8" t="s">
        <v>111</v>
      </c>
      <c r="BK182" s="205">
        <f>ROUND(I182*H182,2)</f>
        <v>0</v>
      </c>
      <c r="BL182" s="18" t="s">
        <v>111</v>
      </c>
      <c r="BM182" s="204" t="s">
        <v>1153</v>
      </c>
    </row>
    <row r="183" spans="1:65" s="14" customFormat="1" ht="11.25">
      <c r="B183" s="217"/>
      <c r="C183" s="218"/>
      <c r="D183" s="208" t="s">
        <v>169</v>
      </c>
      <c r="E183" s="219" t="s">
        <v>1</v>
      </c>
      <c r="F183" s="220" t="s">
        <v>285</v>
      </c>
      <c r="G183" s="218"/>
      <c r="H183" s="221">
        <v>30.66</v>
      </c>
      <c r="I183" s="222"/>
      <c r="J183" s="218"/>
      <c r="K183" s="218"/>
      <c r="L183" s="223"/>
      <c r="M183" s="229"/>
      <c r="N183" s="230"/>
      <c r="O183" s="230"/>
      <c r="P183" s="230"/>
      <c r="Q183" s="230"/>
      <c r="R183" s="230"/>
      <c r="S183" s="230"/>
      <c r="T183" s="231"/>
      <c r="AT183" s="227" t="s">
        <v>169</v>
      </c>
      <c r="AU183" s="227" t="s">
        <v>85</v>
      </c>
      <c r="AV183" s="14" t="s">
        <v>85</v>
      </c>
      <c r="AW183" s="14" t="s">
        <v>32</v>
      </c>
      <c r="AX183" s="14" t="s">
        <v>76</v>
      </c>
      <c r="AY183" s="227" t="s">
        <v>163</v>
      </c>
    </row>
    <row r="184" spans="1:65" s="14" customFormat="1" ht="11.25">
      <c r="B184" s="217"/>
      <c r="C184" s="218"/>
      <c r="D184" s="208" t="s">
        <v>169</v>
      </c>
      <c r="E184" s="219" t="s">
        <v>1</v>
      </c>
      <c r="F184" s="220" t="s">
        <v>286</v>
      </c>
      <c r="G184" s="218"/>
      <c r="H184" s="221">
        <v>30.66</v>
      </c>
      <c r="I184" s="222"/>
      <c r="J184" s="218"/>
      <c r="K184" s="218"/>
      <c r="L184" s="223"/>
      <c r="M184" s="229"/>
      <c r="N184" s="230"/>
      <c r="O184" s="230"/>
      <c r="P184" s="230"/>
      <c r="Q184" s="230"/>
      <c r="R184" s="230"/>
      <c r="S184" s="230"/>
      <c r="T184" s="231"/>
      <c r="AT184" s="227" t="s">
        <v>169</v>
      </c>
      <c r="AU184" s="227" t="s">
        <v>85</v>
      </c>
      <c r="AV184" s="14" t="s">
        <v>85</v>
      </c>
      <c r="AW184" s="14" t="s">
        <v>32</v>
      </c>
      <c r="AX184" s="14" t="s">
        <v>76</v>
      </c>
      <c r="AY184" s="227" t="s">
        <v>163</v>
      </c>
    </row>
    <row r="185" spans="1:65" s="15" customFormat="1" ht="11.25">
      <c r="B185" s="232"/>
      <c r="C185" s="233"/>
      <c r="D185" s="208" t="s">
        <v>169</v>
      </c>
      <c r="E185" s="234" t="s">
        <v>1</v>
      </c>
      <c r="F185" s="235" t="s">
        <v>196</v>
      </c>
      <c r="G185" s="233"/>
      <c r="H185" s="236">
        <v>61.32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169</v>
      </c>
      <c r="AU185" s="242" t="s">
        <v>85</v>
      </c>
      <c r="AV185" s="15" t="s">
        <v>111</v>
      </c>
      <c r="AW185" s="15" t="s">
        <v>32</v>
      </c>
      <c r="AX185" s="15" t="s">
        <v>83</v>
      </c>
      <c r="AY185" s="242" t="s">
        <v>163</v>
      </c>
    </row>
    <row r="186" spans="1:65" s="2" customFormat="1" ht="16.5" customHeight="1">
      <c r="A186" s="35"/>
      <c r="B186" s="36"/>
      <c r="C186" s="193" t="s">
        <v>281</v>
      </c>
      <c r="D186" s="193" t="s">
        <v>165</v>
      </c>
      <c r="E186" s="194" t="s">
        <v>288</v>
      </c>
      <c r="F186" s="195" t="s">
        <v>289</v>
      </c>
      <c r="G186" s="196" t="s">
        <v>229</v>
      </c>
      <c r="H186" s="197">
        <v>61.32</v>
      </c>
      <c r="I186" s="198"/>
      <c r="J186" s="199">
        <f>ROUND(I186*H186,2)</f>
        <v>0</v>
      </c>
      <c r="K186" s="195" t="s">
        <v>212</v>
      </c>
      <c r="L186" s="40"/>
      <c r="M186" s="200" t="s">
        <v>1</v>
      </c>
      <c r="N186" s="201" t="s">
        <v>43</v>
      </c>
      <c r="O186" s="73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4" t="s">
        <v>111</v>
      </c>
      <c r="AT186" s="204" t="s">
        <v>165</v>
      </c>
      <c r="AU186" s="204" t="s">
        <v>85</v>
      </c>
      <c r="AY186" s="18" t="s">
        <v>163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8" t="s">
        <v>111</v>
      </c>
      <c r="BK186" s="205">
        <f>ROUND(I186*H186,2)</f>
        <v>0</v>
      </c>
      <c r="BL186" s="18" t="s">
        <v>111</v>
      </c>
      <c r="BM186" s="204" t="s">
        <v>1154</v>
      </c>
    </row>
    <row r="187" spans="1:65" s="14" customFormat="1" ht="11.25">
      <c r="B187" s="217"/>
      <c r="C187" s="218"/>
      <c r="D187" s="208" t="s">
        <v>169</v>
      </c>
      <c r="E187" s="219" t="s">
        <v>1</v>
      </c>
      <c r="F187" s="220" t="s">
        <v>291</v>
      </c>
      <c r="G187" s="218"/>
      <c r="H187" s="221">
        <v>30.66</v>
      </c>
      <c r="I187" s="222"/>
      <c r="J187" s="218"/>
      <c r="K187" s="218"/>
      <c r="L187" s="223"/>
      <c r="M187" s="229"/>
      <c r="N187" s="230"/>
      <c r="O187" s="230"/>
      <c r="P187" s="230"/>
      <c r="Q187" s="230"/>
      <c r="R187" s="230"/>
      <c r="S187" s="230"/>
      <c r="T187" s="231"/>
      <c r="AT187" s="227" t="s">
        <v>169</v>
      </c>
      <c r="AU187" s="227" t="s">
        <v>85</v>
      </c>
      <c r="AV187" s="14" t="s">
        <v>85</v>
      </c>
      <c r="AW187" s="14" t="s">
        <v>32</v>
      </c>
      <c r="AX187" s="14" t="s">
        <v>76</v>
      </c>
      <c r="AY187" s="227" t="s">
        <v>163</v>
      </c>
    </row>
    <row r="188" spans="1:65" s="14" customFormat="1" ht="22.5">
      <c r="B188" s="217"/>
      <c r="C188" s="218"/>
      <c r="D188" s="208" t="s">
        <v>169</v>
      </c>
      <c r="E188" s="219" t="s">
        <v>1</v>
      </c>
      <c r="F188" s="220" t="s">
        <v>292</v>
      </c>
      <c r="G188" s="218"/>
      <c r="H188" s="221">
        <v>30.66</v>
      </c>
      <c r="I188" s="222"/>
      <c r="J188" s="218"/>
      <c r="K188" s="218"/>
      <c r="L188" s="223"/>
      <c r="M188" s="229"/>
      <c r="N188" s="230"/>
      <c r="O188" s="230"/>
      <c r="P188" s="230"/>
      <c r="Q188" s="230"/>
      <c r="R188" s="230"/>
      <c r="S188" s="230"/>
      <c r="T188" s="231"/>
      <c r="AT188" s="227" t="s">
        <v>169</v>
      </c>
      <c r="AU188" s="227" t="s">
        <v>85</v>
      </c>
      <c r="AV188" s="14" t="s">
        <v>85</v>
      </c>
      <c r="AW188" s="14" t="s">
        <v>32</v>
      </c>
      <c r="AX188" s="14" t="s">
        <v>76</v>
      </c>
      <c r="AY188" s="227" t="s">
        <v>163</v>
      </c>
    </row>
    <row r="189" spans="1:65" s="15" customFormat="1" ht="11.25">
      <c r="B189" s="232"/>
      <c r="C189" s="233"/>
      <c r="D189" s="208" t="s">
        <v>169</v>
      </c>
      <c r="E189" s="234" t="s">
        <v>1</v>
      </c>
      <c r="F189" s="235" t="s">
        <v>196</v>
      </c>
      <c r="G189" s="233"/>
      <c r="H189" s="236">
        <v>61.32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169</v>
      </c>
      <c r="AU189" s="242" t="s">
        <v>85</v>
      </c>
      <c r="AV189" s="15" t="s">
        <v>111</v>
      </c>
      <c r="AW189" s="15" t="s">
        <v>32</v>
      </c>
      <c r="AX189" s="15" t="s">
        <v>83</v>
      </c>
      <c r="AY189" s="242" t="s">
        <v>163</v>
      </c>
    </row>
    <row r="190" spans="1:65" s="2" customFormat="1" ht="33" customHeight="1">
      <c r="A190" s="35"/>
      <c r="B190" s="36"/>
      <c r="C190" s="193" t="s">
        <v>287</v>
      </c>
      <c r="D190" s="193" t="s">
        <v>165</v>
      </c>
      <c r="E190" s="194" t="s">
        <v>294</v>
      </c>
      <c r="F190" s="195" t="s">
        <v>295</v>
      </c>
      <c r="G190" s="196" t="s">
        <v>296</v>
      </c>
      <c r="H190" s="197">
        <v>55.188000000000002</v>
      </c>
      <c r="I190" s="198"/>
      <c r="J190" s="199">
        <f>ROUND(I190*H190,2)</f>
        <v>0</v>
      </c>
      <c r="K190" s="195" t="s">
        <v>212</v>
      </c>
      <c r="L190" s="40"/>
      <c r="M190" s="200" t="s">
        <v>1</v>
      </c>
      <c r="N190" s="201" t="s">
        <v>43</v>
      </c>
      <c r="O190" s="73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4" t="s">
        <v>111</v>
      </c>
      <c r="AT190" s="204" t="s">
        <v>165</v>
      </c>
      <c r="AU190" s="204" t="s">
        <v>85</v>
      </c>
      <c r="AY190" s="18" t="s">
        <v>163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8" t="s">
        <v>111</v>
      </c>
      <c r="BK190" s="205">
        <f>ROUND(I190*H190,2)</f>
        <v>0</v>
      </c>
      <c r="BL190" s="18" t="s">
        <v>111</v>
      </c>
      <c r="BM190" s="204" t="s">
        <v>297</v>
      </c>
    </row>
    <row r="191" spans="1:65" s="14" customFormat="1" ht="11.25">
      <c r="B191" s="217"/>
      <c r="C191" s="218"/>
      <c r="D191" s="208" t="s">
        <v>169</v>
      </c>
      <c r="E191" s="219" t="s">
        <v>1</v>
      </c>
      <c r="F191" s="220" t="s">
        <v>298</v>
      </c>
      <c r="G191" s="218"/>
      <c r="H191" s="221">
        <v>55.188000000000002</v>
      </c>
      <c r="I191" s="222"/>
      <c r="J191" s="218"/>
      <c r="K191" s="218"/>
      <c r="L191" s="223"/>
      <c r="M191" s="229"/>
      <c r="N191" s="230"/>
      <c r="O191" s="230"/>
      <c r="P191" s="230"/>
      <c r="Q191" s="230"/>
      <c r="R191" s="230"/>
      <c r="S191" s="230"/>
      <c r="T191" s="231"/>
      <c r="AT191" s="227" t="s">
        <v>169</v>
      </c>
      <c r="AU191" s="227" t="s">
        <v>85</v>
      </c>
      <c r="AV191" s="14" t="s">
        <v>85</v>
      </c>
      <c r="AW191" s="14" t="s">
        <v>32</v>
      </c>
      <c r="AX191" s="14" t="s">
        <v>83</v>
      </c>
      <c r="AY191" s="227" t="s">
        <v>163</v>
      </c>
    </row>
    <row r="192" spans="1:65" s="2" customFormat="1" ht="24.2" customHeight="1">
      <c r="A192" s="35"/>
      <c r="B192" s="36"/>
      <c r="C192" s="193" t="s">
        <v>293</v>
      </c>
      <c r="D192" s="193" t="s">
        <v>165</v>
      </c>
      <c r="E192" s="194" t="s">
        <v>300</v>
      </c>
      <c r="F192" s="195" t="s">
        <v>301</v>
      </c>
      <c r="G192" s="196" t="s">
        <v>229</v>
      </c>
      <c r="H192" s="197">
        <v>13.5</v>
      </c>
      <c r="I192" s="198"/>
      <c r="J192" s="199">
        <f>ROUND(I192*H192,2)</f>
        <v>0</v>
      </c>
      <c r="K192" s="195" t="s">
        <v>212</v>
      </c>
      <c r="L192" s="40"/>
      <c r="M192" s="200" t="s">
        <v>1</v>
      </c>
      <c r="N192" s="201" t="s">
        <v>43</v>
      </c>
      <c r="O192" s="73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4" t="s">
        <v>111</v>
      </c>
      <c r="AT192" s="204" t="s">
        <v>165</v>
      </c>
      <c r="AU192" s="204" t="s">
        <v>85</v>
      </c>
      <c r="AY192" s="18" t="s">
        <v>163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8" t="s">
        <v>111</v>
      </c>
      <c r="BK192" s="205">
        <f>ROUND(I192*H192,2)</f>
        <v>0</v>
      </c>
      <c r="BL192" s="18" t="s">
        <v>111</v>
      </c>
      <c r="BM192" s="204" t="s">
        <v>302</v>
      </c>
    </row>
    <row r="193" spans="1:65" s="14" customFormat="1" ht="11.25">
      <c r="B193" s="217"/>
      <c r="C193" s="218"/>
      <c r="D193" s="208" t="s">
        <v>169</v>
      </c>
      <c r="E193" s="219" t="s">
        <v>1</v>
      </c>
      <c r="F193" s="220" t="s">
        <v>303</v>
      </c>
      <c r="G193" s="218"/>
      <c r="H193" s="221">
        <v>13.5</v>
      </c>
      <c r="I193" s="222"/>
      <c r="J193" s="218"/>
      <c r="K193" s="218"/>
      <c r="L193" s="223"/>
      <c r="M193" s="229"/>
      <c r="N193" s="230"/>
      <c r="O193" s="230"/>
      <c r="P193" s="230"/>
      <c r="Q193" s="230"/>
      <c r="R193" s="230"/>
      <c r="S193" s="230"/>
      <c r="T193" s="231"/>
      <c r="AT193" s="227" t="s">
        <v>169</v>
      </c>
      <c r="AU193" s="227" t="s">
        <v>85</v>
      </c>
      <c r="AV193" s="14" t="s">
        <v>85</v>
      </c>
      <c r="AW193" s="14" t="s">
        <v>32</v>
      </c>
      <c r="AX193" s="14" t="s">
        <v>83</v>
      </c>
      <c r="AY193" s="227" t="s">
        <v>163</v>
      </c>
    </row>
    <row r="194" spans="1:65" s="2" customFormat="1" ht="24.2" customHeight="1">
      <c r="A194" s="35"/>
      <c r="B194" s="36"/>
      <c r="C194" s="193" t="s">
        <v>299</v>
      </c>
      <c r="D194" s="193" t="s">
        <v>165</v>
      </c>
      <c r="E194" s="194" t="s">
        <v>304</v>
      </c>
      <c r="F194" s="195" t="s">
        <v>305</v>
      </c>
      <c r="G194" s="196" t="s">
        <v>229</v>
      </c>
      <c r="H194" s="197">
        <v>12.164</v>
      </c>
      <c r="I194" s="198"/>
      <c r="J194" s="199">
        <f>ROUND(I194*H194,2)</f>
        <v>0</v>
      </c>
      <c r="K194" s="195" t="s">
        <v>212</v>
      </c>
      <c r="L194" s="40"/>
      <c r="M194" s="200" t="s">
        <v>1</v>
      </c>
      <c r="N194" s="201" t="s">
        <v>43</v>
      </c>
      <c r="O194" s="73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4" t="s">
        <v>111</v>
      </c>
      <c r="AT194" s="204" t="s">
        <v>165</v>
      </c>
      <c r="AU194" s="204" t="s">
        <v>85</v>
      </c>
      <c r="AY194" s="18" t="s">
        <v>163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8" t="s">
        <v>111</v>
      </c>
      <c r="BK194" s="205">
        <f>ROUND(I194*H194,2)</f>
        <v>0</v>
      </c>
      <c r="BL194" s="18" t="s">
        <v>111</v>
      </c>
      <c r="BM194" s="204" t="s">
        <v>306</v>
      </c>
    </row>
    <row r="195" spans="1:65" s="13" customFormat="1" ht="11.25">
      <c r="B195" s="206"/>
      <c r="C195" s="207"/>
      <c r="D195" s="208" t="s">
        <v>169</v>
      </c>
      <c r="E195" s="209" t="s">
        <v>1</v>
      </c>
      <c r="F195" s="210" t="s">
        <v>220</v>
      </c>
      <c r="G195" s="207"/>
      <c r="H195" s="209" t="s">
        <v>1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169</v>
      </c>
      <c r="AU195" s="216" t="s">
        <v>85</v>
      </c>
      <c r="AV195" s="13" t="s">
        <v>83</v>
      </c>
      <c r="AW195" s="13" t="s">
        <v>32</v>
      </c>
      <c r="AX195" s="13" t="s">
        <v>76</v>
      </c>
      <c r="AY195" s="216" t="s">
        <v>163</v>
      </c>
    </row>
    <row r="196" spans="1:65" s="14" customFormat="1" ht="11.25">
      <c r="B196" s="217"/>
      <c r="C196" s="218"/>
      <c r="D196" s="208" t="s">
        <v>169</v>
      </c>
      <c r="E196" s="219" t="s">
        <v>1</v>
      </c>
      <c r="F196" s="220" t="s">
        <v>1155</v>
      </c>
      <c r="G196" s="218"/>
      <c r="H196" s="221">
        <v>1.036</v>
      </c>
      <c r="I196" s="222"/>
      <c r="J196" s="218"/>
      <c r="K196" s="218"/>
      <c r="L196" s="223"/>
      <c r="M196" s="229"/>
      <c r="N196" s="230"/>
      <c r="O196" s="230"/>
      <c r="P196" s="230"/>
      <c r="Q196" s="230"/>
      <c r="R196" s="230"/>
      <c r="S196" s="230"/>
      <c r="T196" s="231"/>
      <c r="AT196" s="227" t="s">
        <v>169</v>
      </c>
      <c r="AU196" s="227" t="s">
        <v>85</v>
      </c>
      <c r="AV196" s="14" t="s">
        <v>85</v>
      </c>
      <c r="AW196" s="14" t="s">
        <v>32</v>
      </c>
      <c r="AX196" s="14" t="s">
        <v>76</v>
      </c>
      <c r="AY196" s="227" t="s">
        <v>163</v>
      </c>
    </row>
    <row r="197" spans="1:65" s="16" customFormat="1" ht="11.25">
      <c r="B197" s="243"/>
      <c r="C197" s="244"/>
      <c r="D197" s="208" t="s">
        <v>169</v>
      </c>
      <c r="E197" s="245" t="s">
        <v>1</v>
      </c>
      <c r="F197" s="246" t="s">
        <v>267</v>
      </c>
      <c r="G197" s="244"/>
      <c r="H197" s="247">
        <v>1.036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169</v>
      </c>
      <c r="AU197" s="253" t="s">
        <v>85</v>
      </c>
      <c r="AV197" s="16" t="s">
        <v>97</v>
      </c>
      <c r="AW197" s="16" t="s">
        <v>32</v>
      </c>
      <c r="AX197" s="16" t="s">
        <v>76</v>
      </c>
      <c r="AY197" s="253" t="s">
        <v>163</v>
      </c>
    </row>
    <row r="198" spans="1:65" s="14" customFormat="1" ht="11.25">
      <c r="B198" s="217"/>
      <c r="C198" s="218"/>
      <c r="D198" s="208" t="s">
        <v>169</v>
      </c>
      <c r="E198" s="219" t="s">
        <v>187</v>
      </c>
      <c r="F198" s="220" t="s">
        <v>1156</v>
      </c>
      <c r="G198" s="218"/>
      <c r="H198" s="221">
        <v>12.164</v>
      </c>
      <c r="I198" s="222"/>
      <c r="J198" s="218"/>
      <c r="K198" s="218"/>
      <c r="L198" s="223"/>
      <c r="M198" s="229"/>
      <c r="N198" s="230"/>
      <c r="O198" s="230"/>
      <c r="P198" s="230"/>
      <c r="Q198" s="230"/>
      <c r="R198" s="230"/>
      <c r="S198" s="230"/>
      <c r="T198" s="231"/>
      <c r="AT198" s="227" t="s">
        <v>169</v>
      </c>
      <c r="AU198" s="227" t="s">
        <v>85</v>
      </c>
      <c r="AV198" s="14" t="s">
        <v>85</v>
      </c>
      <c r="AW198" s="14" t="s">
        <v>32</v>
      </c>
      <c r="AX198" s="14" t="s">
        <v>83</v>
      </c>
      <c r="AY198" s="227" t="s">
        <v>163</v>
      </c>
    </row>
    <row r="199" spans="1:65" s="2" customFormat="1" ht="16.5" customHeight="1">
      <c r="A199" s="35"/>
      <c r="B199" s="36"/>
      <c r="C199" s="254" t="s">
        <v>8</v>
      </c>
      <c r="D199" s="254" t="s">
        <v>311</v>
      </c>
      <c r="E199" s="255" t="s">
        <v>312</v>
      </c>
      <c r="F199" s="256" t="s">
        <v>313</v>
      </c>
      <c r="G199" s="257" t="s">
        <v>296</v>
      </c>
      <c r="H199" s="258">
        <v>24.3</v>
      </c>
      <c r="I199" s="259"/>
      <c r="J199" s="260">
        <f>ROUND(I199*H199,2)</f>
        <v>0</v>
      </c>
      <c r="K199" s="256" t="s">
        <v>212</v>
      </c>
      <c r="L199" s="261"/>
      <c r="M199" s="262" t="s">
        <v>1</v>
      </c>
      <c r="N199" s="263" t="s">
        <v>43</v>
      </c>
      <c r="O199" s="73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4" t="s">
        <v>253</v>
      </c>
      <c r="AT199" s="204" t="s">
        <v>311</v>
      </c>
      <c r="AU199" s="204" t="s">
        <v>85</v>
      </c>
      <c r="AY199" s="18" t="s">
        <v>163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8" t="s">
        <v>111</v>
      </c>
      <c r="BK199" s="205">
        <f>ROUND(I199*H199,2)</f>
        <v>0</v>
      </c>
      <c r="BL199" s="18" t="s">
        <v>111</v>
      </c>
      <c r="BM199" s="204" t="s">
        <v>314</v>
      </c>
    </row>
    <row r="200" spans="1:65" s="13" customFormat="1" ht="11.25">
      <c r="B200" s="206"/>
      <c r="C200" s="207"/>
      <c r="D200" s="208" t="s">
        <v>169</v>
      </c>
      <c r="E200" s="209" t="s">
        <v>1</v>
      </c>
      <c r="F200" s="210" t="s">
        <v>315</v>
      </c>
      <c r="G200" s="207"/>
      <c r="H200" s="209" t="s">
        <v>1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169</v>
      </c>
      <c r="AU200" s="216" t="s">
        <v>85</v>
      </c>
      <c r="AV200" s="13" t="s">
        <v>83</v>
      </c>
      <c r="AW200" s="13" t="s">
        <v>32</v>
      </c>
      <c r="AX200" s="13" t="s">
        <v>76</v>
      </c>
      <c r="AY200" s="216" t="s">
        <v>163</v>
      </c>
    </row>
    <row r="201" spans="1:65" s="14" customFormat="1" ht="11.25">
      <c r="B201" s="217"/>
      <c r="C201" s="218"/>
      <c r="D201" s="208" t="s">
        <v>169</v>
      </c>
      <c r="E201" s="219" t="s">
        <v>1</v>
      </c>
      <c r="F201" s="220" t="s">
        <v>316</v>
      </c>
      <c r="G201" s="218"/>
      <c r="H201" s="221">
        <v>24.3</v>
      </c>
      <c r="I201" s="222"/>
      <c r="J201" s="218"/>
      <c r="K201" s="218"/>
      <c r="L201" s="223"/>
      <c r="M201" s="229"/>
      <c r="N201" s="230"/>
      <c r="O201" s="230"/>
      <c r="P201" s="230"/>
      <c r="Q201" s="230"/>
      <c r="R201" s="230"/>
      <c r="S201" s="230"/>
      <c r="T201" s="231"/>
      <c r="AT201" s="227" t="s">
        <v>169</v>
      </c>
      <c r="AU201" s="227" t="s">
        <v>85</v>
      </c>
      <c r="AV201" s="14" t="s">
        <v>85</v>
      </c>
      <c r="AW201" s="14" t="s">
        <v>32</v>
      </c>
      <c r="AX201" s="14" t="s">
        <v>83</v>
      </c>
      <c r="AY201" s="227" t="s">
        <v>163</v>
      </c>
    </row>
    <row r="202" spans="1:65" s="2" customFormat="1" ht="16.5" customHeight="1">
      <c r="A202" s="35"/>
      <c r="B202" s="36"/>
      <c r="C202" s="254" t="s">
        <v>310</v>
      </c>
      <c r="D202" s="254" t="s">
        <v>311</v>
      </c>
      <c r="E202" s="255" t="s">
        <v>318</v>
      </c>
      <c r="F202" s="256" t="s">
        <v>319</v>
      </c>
      <c r="G202" s="257" t="s">
        <v>296</v>
      </c>
      <c r="H202" s="258">
        <v>21.895</v>
      </c>
      <c r="I202" s="259"/>
      <c r="J202" s="260">
        <f>ROUND(I202*H202,2)</f>
        <v>0</v>
      </c>
      <c r="K202" s="256" t="s">
        <v>212</v>
      </c>
      <c r="L202" s="261"/>
      <c r="M202" s="262" t="s">
        <v>1</v>
      </c>
      <c r="N202" s="263" t="s">
        <v>43</v>
      </c>
      <c r="O202" s="73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4" t="s">
        <v>253</v>
      </c>
      <c r="AT202" s="204" t="s">
        <v>311</v>
      </c>
      <c r="AU202" s="204" t="s">
        <v>85</v>
      </c>
      <c r="AY202" s="18" t="s">
        <v>163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8" t="s">
        <v>111</v>
      </c>
      <c r="BK202" s="205">
        <f>ROUND(I202*H202,2)</f>
        <v>0</v>
      </c>
      <c r="BL202" s="18" t="s">
        <v>111</v>
      </c>
      <c r="BM202" s="204" t="s">
        <v>320</v>
      </c>
    </row>
    <row r="203" spans="1:65" s="13" customFormat="1" ht="11.25">
      <c r="B203" s="206"/>
      <c r="C203" s="207"/>
      <c r="D203" s="208" t="s">
        <v>169</v>
      </c>
      <c r="E203" s="209" t="s">
        <v>1</v>
      </c>
      <c r="F203" s="210" t="s">
        <v>220</v>
      </c>
      <c r="G203" s="207"/>
      <c r="H203" s="209" t="s">
        <v>1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169</v>
      </c>
      <c r="AU203" s="216" t="s">
        <v>85</v>
      </c>
      <c r="AV203" s="13" t="s">
        <v>83</v>
      </c>
      <c r="AW203" s="13" t="s">
        <v>32</v>
      </c>
      <c r="AX203" s="13" t="s">
        <v>76</v>
      </c>
      <c r="AY203" s="216" t="s">
        <v>163</v>
      </c>
    </row>
    <row r="204" spans="1:65" s="14" customFormat="1" ht="11.25">
      <c r="B204" s="217"/>
      <c r="C204" s="218"/>
      <c r="D204" s="208" t="s">
        <v>169</v>
      </c>
      <c r="E204" s="219" t="s">
        <v>1</v>
      </c>
      <c r="F204" s="220" t="s">
        <v>321</v>
      </c>
      <c r="G204" s="218"/>
      <c r="H204" s="221">
        <v>21.895</v>
      </c>
      <c r="I204" s="222"/>
      <c r="J204" s="218"/>
      <c r="K204" s="218"/>
      <c r="L204" s="223"/>
      <c r="M204" s="229"/>
      <c r="N204" s="230"/>
      <c r="O204" s="230"/>
      <c r="P204" s="230"/>
      <c r="Q204" s="230"/>
      <c r="R204" s="230"/>
      <c r="S204" s="230"/>
      <c r="T204" s="231"/>
      <c r="AT204" s="227" t="s">
        <v>169</v>
      </c>
      <c r="AU204" s="227" t="s">
        <v>85</v>
      </c>
      <c r="AV204" s="14" t="s">
        <v>85</v>
      </c>
      <c r="AW204" s="14" t="s">
        <v>32</v>
      </c>
      <c r="AX204" s="14" t="s">
        <v>83</v>
      </c>
      <c r="AY204" s="227" t="s">
        <v>163</v>
      </c>
    </row>
    <row r="205" spans="1:65" s="2" customFormat="1" ht="24.2" customHeight="1">
      <c r="A205" s="35"/>
      <c r="B205" s="36"/>
      <c r="C205" s="193" t="s">
        <v>317</v>
      </c>
      <c r="D205" s="193" t="s">
        <v>165</v>
      </c>
      <c r="E205" s="194" t="s">
        <v>282</v>
      </c>
      <c r="F205" s="195" t="s">
        <v>283</v>
      </c>
      <c r="G205" s="196" t="s">
        <v>229</v>
      </c>
      <c r="H205" s="197">
        <v>29.623999999999999</v>
      </c>
      <c r="I205" s="198"/>
      <c r="J205" s="199">
        <f>ROUND(I205*H205,2)</f>
        <v>0</v>
      </c>
      <c r="K205" s="195" t="s">
        <v>212</v>
      </c>
      <c r="L205" s="40"/>
      <c r="M205" s="200" t="s">
        <v>1</v>
      </c>
      <c r="N205" s="201" t="s">
        <v>43</v>
      </c>
      <c r="O205" s="73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4" t="s">
        <v>111</v>
      </c>
      <c r="AT205" s="204" t="s">
        <v>165</v>
      </c>
      <c r="AU205" s="204" t="s">
        <v>85</v>
      </c>
      <c r="AY205" s="18" t="s">
        <v>163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8" t="s">
        <v>111</v>
      </c>
      <c r="BK205" s="205">
        <f>ROUND(I205*H205,2)</f>
        <v>0</v>
      </c>
      <c r="BL205" s="18" t="s">
        <v>111</v>
      </c>
      <c r="BM205" s="204" t="s">
        <v>323</v>
      </c>
    </row>
    <row r="206" spans="1:65" s="13" customFormat="1" ht="11.25">
      <c r="B206" s="206"/>
      <c r="C206" s="207"/>
      <c r="D206" s="208" t="s">
        <v>169</v>
      </c>
      <c r="E206" s="209" t="s">
        <v>1</v>
      </c>
      <c r="F206" s="210" t="s">
        <v>220</v>
      </c>
      <c r="G206" s="207"/>
      <c r="H206" s="209" t="s">
        <v>1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169</v>
      </c>
      <c r="AU206" s="216" t="s">
        <v>85</v>
      </c>
      <c r="AV206" s="13" t="s">
        <v>83</v>
      </c>
      <c r="AW206" s="13" t="s">
        <v>32</v>
      </c>
      <c r="AX206" s="13" t="s">
        <v>76</v>
      </c>
      <c r="AY206" s="216" t="s">
        <v>163</v>
      </c>
    </row>
    <row r="207" spans="1:65" s="13" customFormat="1" ht="11.25">
      <c r="B207" s="206"/>
      <c r="C207" s="207"/>
      <c r="D207" s="208" t="s">
        <v>169</v>
      </c>
      <c r="E207" s="209" t="s">
        <v>1</v>
      </c>
      <c r="F207" s="210" t="s">
        <v>324</v>
      </c>
      <c r="G207" s="207"/>
      <c r="H207" s="209" t="s">
        <v>1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169</v>
      </c>
      <c r="AU207" s="216" t="s">
        <v>85</v>
      </c>
      <c r="AV207" s="13" t="s">
        <v>83</v>
      </c>
      <c r="AW207" s="13" t="s">
        <v>32</v>
      </c>
      <c r="AX207" s="13" t="s">
        <v>76</v>
      </c>
      <c r="AY207" s="216" t="s">
        <v>163</v>
      </c>
    </row>
    <row r="208" spans="1:65" s="14" customFormat="1" ht="11.25">
      <c r="B208" s="217"/>
      <c r="C208" s="218"/>
      <c r="D208" s="208" t="s">
        <v>169</v>
      </c>
      <c r="E208" s="219" t="s">
        <v>184</v>
      </c>
      <c r="F208" s="220" t="s">
        <v>325</v>
      </c>
      <c r="G208" s="218"/>
      <c r="H208" s="221">
        <v>29.623999999999999</v>
      </c>
      <c r="I208" s="222"/>
      <c r="J208" s="218"/>
      <c r="K208" s="218"/>
      <c r="L208" s="223"/>
      <c r="M208" s="229"/>
      <c r="N208" s="230"/>
      <c r="O208" s="230"/>
      <c r="P208" s="230"/>
      <c r="Q208" s="230"/>
      <c r="R208" s="230"/>
      <c r="S208" s="230"/>
      <c r="T208" s="231"/>
      <c r="AT208" s="227" t="s">
        <v>169</v>
      </c>
      <c r="AU208" s="227" t="s">
        <v>85</v>
      </c>
      <c r="AV208" s="14" t="s">
        <v>85</v>
      </c>
      <c r="AW208" s="14" t="s">
        <v>32</v>
      </c>
      <c r="AX208" s="14" t="s">
        <v>83</v>
      </c>
      <c r="AY208" s="227" t="s">
        <v>163</v>
      </c>
    </row>
    <row r="209" spans="1:65" s="2" customFormat="1" ht="37.9" customHeight="1">
      <c r="A209" s="35"/>
      <c r="B209" s="36"/>
      <c r="C209" s="193" t="s">
        <v>322</v>
      </c>
      <c r="D209" s="193" t="s">
        <v>165</v>
      </c>
      <c r="E209" s="194" t="s">
        <v>327</v>
      </c>
      <c r="F209" s="195" t="s">
        <v>328</v>
      </c>
      <c r="G209" s="196" t="s">
        <v>229</v>
      </c>
      <c r="H209" s="197">
        <v>29.623999999999999</v>
      </c>
      <c r="I209" s="198"/>
      <c r="J209" s="199">
        <f>ROUND(I209*H209,2)</f>
        <v>0</v>
      </c>
      <c r="K209" s="195" t="s">
        <v>212</v>
      </c>
      <c r="L209" s="40"/>
      <c r="M209" s="200" t="s">
        <v>1</v>
      </c>
      <c r="N209" s="201" t="s">
        <v>43</v>
      </c>
      <c r="O209" s="73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4" t="s">
        <v>111</v>
      </c>
      <c r="AT209" s="204" t="s">
        <v>165</v>
      </c>
      <c r="AU209" s="204" t="s">
        <v>85</v>
      </c>
      <c r="AY209" s="18" t="s">
        <v>163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8" t="s">
        <v>111</v>
      </c>
      <c r="BK209" s="205">
        <f>ROUND(I209*H209,2)</f>
        <v>0</v>
      </c>
      <c r="BL209" s="18" t="s">
        <v>111</v>
      </c>
      <c r="BM209" s="204" t="s">
        <v>329</v>
      </c>
    </row>
    <row r="210" spans="1:65" s="14" customFormat="1" ht="11.25">
      <c r="B210" s="217"/>
      <c r="C210" s="218"/>
      <c r="D210" s="208" t="s">
        <v>169</v>
      </c>
      <c r="E210" s="219" t="s">
        <v>1</v>
      </c>
      <c r="F210" s="220" t="s">
        <v>184</v>
      </c>
      <c r="G210" s="218"/>
      <c r="H210" s="221">
        <v>29.623999999999999</v>
      </c>
      <c r="I210" s="222"/>
      <c r="J210" s="218"/>
      <c r="K210" s="218"/>
      <c r="L210" s="223"/>
      <c r="M210" s="229"/>
      <c r="N210" s="230"/>
      <c r="O210" s="230"/>
      <c r="P210" s="230"/>
      <c r="Q210" s="230"/>
      <c r="R210" s="230"/>
      <c r="S210" s="230"/>
      <c r="T210" s="231"/>
      <c r="AT210" s="227" t="s">
        <v>169</v>
      </c>
      <c r="AU210" s="227" t="s">
        <v>85</v>
      </c>
      <c r="AV210" s="14" t="s">
        <v>85</v>
      </c>
      <c r="AW210" s="14" t="s">
        <v>32</v>
      </c>
      <c r="AX210" s="14" t="s">
        <v>83</v>
      </c>
      <c r="AY210" s="227" t="s">
        <v>163</v>
      </c>
    </row>
    <row r="211" spans="1:65" s="12" customFormat="1" ht="22.9" customHeight="1">
      <c r="B211" s="177"/>
      <c r="C211" s="178"/>
      <c r="D211" s="179" t="s">
        <v>75</v>
      </c>
      <c r="E211" s="191" t="s">
        <v>111</v>
      </c>
      <c r="F211" s="191" t="s">
        <v>338</v>
      </c>
      <c r="G211" s="178"/>
      <c r="H211" s="178"/>
      <c r="I211" s="181"/>
      <c r="J211" s="192">
        <f>BK211</f>
        <v>0</v>
      </c>
      <c r="K211" s="178"/>
      <c r="L211" s="183"/>
      <c r="M211" s="184"/>
      <c r="N211" s="185"/>
      <c r="O211" s="185"/>
      <c r="P211" s="186">
        <f>SUM(P212:P214)</f>
        <v>0</v>
      </c>
      <c r="Q211" s="185"/>
      <c r="R211" s="186">
        <f>SUM(R212:R214)</f>
        <v>0</v>
      </c>
      <c r="S211" s="185"/>
      <c r="T211" s="187">
        <f>SUM(T212:T214)</f>
        <v>0</v>
      </c>
      <c r="AR211" s="188" t="s">
        <v>83</v>
      </c>
      <c r="AT211" s="189" t="s">
        <v>75</v>
      </c>
      <c r="AU211" s="189" t="s">
        <v>83</v>
      </c>
      <c r="AY211" s="188" t="s">
        <v>163</v>
      </c>
      <c r="BK211" s="190">
        <f>SUM(BK212:BK214)</f>
        <v>0</v>
      </c>
    </row>
    <row r="212" spans="1:65" s="2" customFormat="1" ht="16.5" customHeight="1">
      <c r="A212" s="35"/>
      <c r="B212" s="36"/>
      <c r="C212" s="193" t="s">
        <v>326</v>
      </c>
      <c r="D212" s="193" t="s">
        <v>165</v>
      </c>
      <c r="E212" s="194" t="s">
        <v>339</v>
      </c>
      <c r="F212" s="195" t="s">
        <v>340</v>
      </c>
      <c r="G212" s="196" t="s">
        <v>229</v>
      </c>
      <c r="H212" s="197">
        <v>3.96</v>
      </c>
      <c r="I212" s="198"/>
      <c r="J212" s="199">
        <f>ROUND(I212*H212,2)</f>
        <v>0</v>
      </c>
      <c r="K212" s="195" t="s">
        <v>212</v>
      </c>
      <c r="L212" s="40"/>
      <c r="M212" s="200" t="s">
        <v>1</v>
      </c>
      <c r="N212" s="201" t="s">
        <v>43</v>
      </c>
      <c r="O212" s="73"/>
      <c r="P212" s="202">
        <f>O212*H212</f>
        <v>0</v>
      </c>
      <c r="Q212" s="202">
        <v>0</v>
      </c>
      <c r="R212" s="202">
        <f>Q212*H212</f>
        <v>0</v>
      </c>
      <c r="S212" s="202">
        <v>0</v>
      </c>
      <c r="T212" s="20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4" t="s">
        <v>111</v>
      </c>
      <c r="AT212" s="204" t="s">
        <v>165</v>
      </c>
      <c r="AU212" s="204" t="s">
        <v>85</v>
      </c>
      <c r="AY212" s="18" t="s">
        <v>163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8" t="s">
        <v>111</v>
      </c>
      <c r="BK212" s="205">
        <f>ROUND(I212*H212,2)</f>
        <v>0</v>
      </c>
      <c r="BL212" s="18" t="s">
        <v>111</v>
      </c>
      <c r="BM212" s="204" t="s">
        <v>341</v>
      </c>
    </row>
    <row r="213" spans="1:65" s="13" customFormat="1" ht="11.25">
      <c r="B213" s="206"/>
      <c r="C213" s="207"/>
      <c r="D213" s="208" t="s">
        <v>169</v>
      </c>
      <c r="E213" s="209" t="s">
        <v>1</v>
      </c>
      <c r="F213" s="210" t="s">
        <v>220</v>
      </c>
      <c r="G213" s="207"/>
      <c r="H213" s="209" t="s">
        <v>1</v>
      </c>
      <c r="I213" s="211"/>
      <c r="J213" s="207"/>
      <c r="K213" s="207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169</v>
      </c>
      <c r="AU213" s="216" t="s">
        <v>85</v>
      </c>
      <c r="AV213" s="13" t="s">
        <v>83</v>
      </c>
      <c r="AW213" s="13" t="s">
        <v>32</v>
      </c>
      <c r="AX213" s="13" t="s">
        <v>76</v>
      </c>
      <c r="AY213" s="216" t="s">
        <v>163</v>
      </c>
    </row>
    <row r="214" spans="1:65" s="14" customFormat="1" ht="11.25">
      <c r="B214" s="217"/>
      <c r="C214" s="218"/>
      <c r="D214" s="208" t="s">
        <v>169</v>
      </c>
      <c r="E214" s="219" t="s">
        <v>1</v>
      </c>
      <c r="F214" s="220" t="s">
        <v>171</v>
      </c>
      <c r="G214" s="218"/>
      <c r="H214" s="221">
        <v>3.96</v>
      </c>
      <c r="I214" s="222"/>
      <c r="J214" s="218"/>
      <c r="K214" s="218"/>
      <c r="L214" s="223"/>
      <c r="M214" s="229"/>
      <c r="N214" s="230"/>
      <c r="O214" s="230"/>
      <c r="P214" s="230"/>
      <c r="Q214" s="230"/>
      <c r="R214" s="230"/>
      <c r="S214" s="230"/>
      <c r="T214" s="231"/>
      <c r="AT214" s="227" t="s">
        <v>169</v>
      </c>
      <c r="AU214" s="227" t="s">
        <v>85</v>
      </c>
      <c r="AV214" s="14" t="s">
        <v>85</v>
      </c>
      <c r="AW214" s="14" t="s">
        <v>32</v>
      </c>
      <c r="AX214" s="14" t="s">
        <v>83</v>
      </c>
      <c r="AY214" s="227" t="s">
        <v>163</v>
      </c>
    </row>
    <row r="215" spans="1:65" s="12" customFormat="1" ht="22.9" customHeight="1">
      <c r="B215" s="177"/>
      <c r="C215" s="178"/>
      <c r="D215" s="179" t="s">
        <v>75</v>
      </c>
      <c r="E215" s="191" t="s">
        <v>253</v>
      </c>
      <c r="F215" s="191" t="s">
        <v>379</v>
      </c>
      <c r="G215" s="178"/>
      <c r="H215" s="178"/>
      <c r="I215" s="181"/>
      <c r="J215" s="192">
        <f>BK215</f>
        <v>0</v>
      </c>
      <c r="K215" s="178"/>
      <c r="L215" s="183"/>
      <c r="M215" s="184"/>
      <c r="N215" s="185"/>
      <c r="O215" s="185"/>
      <c r="P215" s="186">
        <f>SUM(P216:P218)</f>
        <v>0</v>
      </c>
      <c r="Q215" s="185"/>
      <c r="R215" s="186">
        <f>SUM(R216:R218)</f>
        <v>0.1452</v>
      </c>
      <c r="S215" s="185"/>
      <c r="T215" s="187">
        <f>SUM(T216:T218)</f>
        <v>0</v>
      </c>
      <c r="AR215" s="188" t="s">
        <v>83</v>
      </c>
      <c r="AT215" s="189" t="s">
        <v>75</v>
      </c>
      <c r="AU215" s="189" t="s">
        <v>83</v>
      </c>
      <c r="AY215" s="188" t="s">
        <v>163</v>
      </c>
      <c r="BK215" s="190">
        <f>SUM(BK216:BK218)</f>
        <v>0</v>
      </c>
    </row>
    <row r="216" spans="1:65" s="2" customFormat="1" ht="24.2" customHeight="1">
      <c r="A216" s="35"/>
      <c r="B216" s="36"/>
      <c r="C216" s="193" t="s">
        <v>331</v>
      </c>
      <c r="D216" s="193" t="s">
        <v>165</v>
      </c>
      <c r="E216" s="194" t="s">
        <v>653</v>
      </c>
      <c r="F216" s="195" t="s">
        <v>654</v>
      </c>
      <c r="G216" s="196" t="s">
        <v>334</v>
      </c>
      <c r="H216" s="197">
        <v>33</v>
      </c>
      <c r="I216" s="198"/>
      <c r="J216" s="199">
        <f>ROUND(I216*H216,2)</f>
        <v>0</v>
      </c>
      <c r="K216" s="195" t="s">
        <v>212</v>
      </c>
      <c r="L216" s="40"/>
      <c r="M216" s="200" t="s">
        <v>1</v>
      </c>
      <c r="N216" s="201" t="s">
        <v>43</v>
      </c>
      <c r="O216" s="73"/>
      <c r="P216" s="202">
        <f>O216*H216</f>
        <v>0</v>
      </c>
      <c r="Q216" s="202">
        <v>4.4000000000000003E-3</v>
      </c>
      <c r="R216" s="202">
        <f>Q216*H216</f>
        <v>0.1452</v>
      </c>
      <c r="S216" s="202">
        <v>0</v>
      </c>
      <c r="T216" s="20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4" t="s">
        <v>111</v>
      </c>
      <c r="AT216" s="204" t="s">
        <v>165</v>
      </c>
      <c r="AU216" s="204" t="s">
        <v>85</v>
      </c>
      <c r="AY216" s="18" t="s">
        <v>163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8" t="s">
        <v>111</v>
      </c>
      <c r="BK216" s="205">
        <f>ROUND(I216*H216,2)</f>
        <v>0</v>
      </c>
      <c r="BL216" s="18" t="s">
        <v>111</v>
      </c>
      <c r="BM216" s="204" t="s">
        <v>655</v>
      </c>
    </row>
    <row r="217" spans="1:65" s="13" customFormat="1" ht="11.25">
      <c r="B217" s="206"/>
      <c r="C217" s="207"/>
      <c r="D217" s="208" t="s">
        <v>169</v>
      </c>
      <c r="E217" s="209" t="s">
        <v>1</v>
      </c>
      <c r="F217" s="210" t="s">
        <v>220</v>
      </c>
      <c r="G217" s="207"/>
      <c r="H217" s="209" t="s">
        <v>1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169</v>
      </c>
      <c r="AU217" s="216" t="s">
        <v>85</v>
      </c>
      <c r="AV217" s="13" t="s">
        <v>83</v>
      </c>
      <c r="AW217" s="13" t="s">
        <v>32</v>
      </c>
      <c r="AX217" s="13" t="s">
        <v>76</v>
      </c>
      <c r="AY217" s="216" t="s">
        <v>163</v>
      </c>
    </row>
    <row r="218" spans="1:65" s="14" customFormat="1" ht="11.25">
      <c r="B218" s="217"/>
      <c r="C218" s="218"/>
      <c r="D218" s="208" t="s">
        <v>169</v>
      </c>
      <c r="E218" s="219" t="s">
        <v>1</v>
      </c>
      <c r="F218" s="220" t="s">
        <v>1157</v>
      </c>
      <c r="G218" s="218"/>
      <c r="H218" s="221">
        <v>33</v>
      </c>
      <c r="I218" s="222"/>
      <c r="J218" s="218"/>
      <c r="K218" s="218"/>
      <c r="L218" s="223"/>
      <c r="M218" s="229"/>
      <c r="N218" s="230"/>
      <c r="O218" s="230"/>
      <c r="P218" s="230"/>
      <c r="Q218" s="230"/>
      <c r="R218" s="230"/>
      <c r="S218" s="230"/>
      <c r="T218" s="231"/>
      <c r="AT218" s="227" t="s">
        <v>169</v>
      </c>
      <c r="AU218" s="227" t="s">
        <v>85</v>
      </c>
      <c r="AV218" s="14" t="s">
        <v>85</v>
      </c>
      <c r="AW218" s="14" t="s">
        <v>32</v>
      </c>
      <c r="AX218" s="14" t="s">
        <v>83</v>
      </c>
      <c r="AY218" s="227" t="s">
        <v>163</v>
      </c>
    </row>
    <row r="219" spans="1:65" s="12" customFormat="1" ht="22.9" customHeight="1">
      <c r="B219" s="177"/>
      <c r="C219" s="178"/>
      <c r="D219" s="179" t="s">
        <v>75</v>
      </c>
      <c r="E219" s="191" t="s">
        <v>522</v>
      </c>
      <c r="F219" s="191" t="s">
        <v>523</v>
      </c>
      <c r="G219" s="178"/>
      <c r="H219" s="178"/>
      <c r="I219" s="181"/>
      <c r="J219" s="192">
        <f>BK219</f>
        <v>0</v>
      </c>
      <c r="K219" s="178"/>
      <c r="L219" s="183"/>
      <c r="M219" s="184"/>
      <c r="N219" s="185"/>
      <c r="O219" s="185"/>
      <c r="P219" s="186">
        <f>SUM(P220:P221)</f>
        <v>0</v>
      </c>
      <c r="Q219" s="185"/>
      <c r="R219" s="186">
        <f>SUM(R220:R221)</f>
        <v>0</v>
      </c>
      <c r="S219" s="185"/>
      <c r="T219" s="187">
        <f>SUM(T220:T221)</f>
        <v>0</v>
      </c>
      <c r="AR219" s="188" t="s">
        <v>83</v>
      </c>
      <c r="AT219" s="189" t="s">
        <v>75</v>
      </c>
      <c r="AU219" s="189" t="s">
        <v>83</v>
      </c>
      <c r="AY219" s="188" t="s">
        <v>163</v>
      </c>
      <c r="BK219" s="190">
        <f>SUM(BK220:BK221)</f>
        <v>0</v>
      </c>
    </row>
    <row r="220" spans="1:65" s="2" customFormat="1" ht="24.2" customHeight="1">
      <c r="A220" s="35"/>
      <c r="B220" s="36"/>
      <c r="C220" s="193" t="s">
        <v>7</v>
      </c>
      <c r="D220" s="193" t="s">
        <v>165</v>
      </c>
      <c r="E220" s="194" t="s">
        <v>525</v>
      </c>
      <c r="F220" s="195" t="s">
        <v>526</v>
      </c>
      <c r="G220" s="196" t="s">
        <v>296</v>
      </c>
      <c r="H220" s="197">
        <v>0.20899999999999999</v>
      </c>
      <c r="I220" s="198"/>
      <c r="J220" s="199">
        <f>ROUND(I220*H220,2)</f>
        <v>0</v>
      </c>
      <c r="K220" s="195" t="s">
        <v>212</v>
      </c>
      <c r="L220" s="40"/>
      <c r="M220" s="200" t="s">
        <v>1</v>
      </c>
      <c r="N220" s="201" t="s">
        <v>43</v>
      </c>
      <c r="O220" s="73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4" t="s">
        <v>111</v>
      </c>
      <c r="AT220" s="204" t="s">
        <v>165</v>
      </c>
      <c r="AU220" s="204" t="s">
        <v>85</v>
      </c>
      <c r="AY220" s="18" t="s">
        <v>163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8" t="s">
        <v>111</v>
      </c>
      <c r="BK220" s="205">
        <f>ROUND(I220*H220,2)</f>
        <v>0</v>
      </c>
      <c r="BL220" s="18" t="s">
        <v>111</v>
      </c>
      <c r="BM220" s="204" t="s">
        <v>527</v>
      </c>
    </row>
    <row r="221" spans="1:65" s="14" customFormat="1" ht="11.25">
      <c r="B221" s="217"/>
      <c r="C221" s="218"/>
      <c r="D221" s="208" t="s">
        <v>169</v>
      </c>
      <c r="E221" s="219" t="s">
        <v>1</v>
      </c>
      <c r="F221" s="220" t="s">
        <v>1158</v>
      </c>
      <c r="G221" s="218"/>
      <c r="H221" s="221">
        <v>0.20899999999999999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169</v>
      </c>
      <c r="AU221" s="227" t="s">
        <v>85</v>
      </c>
      <c r="AV221" s="14" t="s">
        <v>85</v>
      </c>
      <c r="AW221" s="14" t="s">
        <v>32</v>
      </c>
      <c r="AX221" s="14" t="s">
        <v>83</v>
      </c>
      <c r="AY221" s="227" t="s">
        <v>163</v>
      </c>
    </row>
    <row r="222" spans="1:65" s="2" customFormat="1" ht="6.95" customHeight="1">
      <c r="A222" s="35"/>
      <c r="B222" s="56"/>
      <c r="C222" s="57"/>
      <c r="D222" s="57"/>
      <c r="E222" s="57"/>
      <c r="F222" s="57"/>
      <c r="G222" s="57"/>
      <c r="H222" s="57"/>
      <c r="I222" s="57"/>
      <c r="J222" s="57"/>
      <c r="K222" s="57"/>
      <c r="L222" s="40"/>
      <c r="M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</row>
  </sheetData>
  <sheetProtection password="CC35" sheet="1" objects="1" scenarios="1" formatColumns="0" formatRows="0" autoFilter="0"/>
  <autoFilter ref="C128:K221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103 - SO101-103-Komunikac...</vt:lpstr>
      <vt:lpstr>1.1 - Dešťová stoka DB-1</vt:lpstr>
      <vt:lpstr>1.2 - Kanalizační přípojk...</vt:lpstr>
      <vt:lpstr>2.1 - Dešťová stoka DB-2</vt:lpstr>
      <vt:lpstr>2.2 - Kanalizační přípojk...</vt:lpstr>
      <vt:lpstr>3 - Dešťová stoka DB-3</vt:lpstr>
      <vt:lpstr>4.1 - Dešťová stoka DA</vt:lpstr>
      <vt:lpstr>4.2 - Kanalizační přípojk...</vt:lpstr>
      <vt:lpstr>5 - Přípojky UV  jednotná...</vt:lpstr>
      <vt:lpstr>01 - SO 501-01 – STL PLYN...</vt:lpstr>
      <vt:lpstr>02 - SO 501-02  PILÍŘKY P...</vt:lpstr>
      <vt:lpstr>VRN - Vedlejší náklady st...</vt:lpstr>
      <vt:lpstr>Seznam figur</vt:lpstr>
      <vt:lpstr>'01 - SO 501-01 – STL PLYN...'!Názvy_tisku</vt:lpstr>
      <vt:lpstr>'02 - SO 501-02  PILÍŘKY P...'!Názvy_tisku</vt:lpstr>
      <vt:lpstr>'1.1 - Dešťová stoka DB-1'!Názvy_tisku</vt:lpstr>
      <vt:lpstr>'1.2 - Kanalizační přípojk...'!Názvy_tisku</vt:lpstr>
      <vt:lpstr>'103 - SO101-103-Komunikac...'!Názvy_tisku</vt:lpstr>
      <vt:lpstr>'2.1 - Dešťová stoka DB-2'!Názvy_tisku</vt:lpstr>
      <vt:lpstr>'2.2 - Kanalizační přípojk...'!Názvy_tisku</vt:lpstr>
      <vt:lpstr>'3 - Dešťová stoka DB-3'!Názvy_tisku</vt:lpstr>
      <vt:lpstr>'4.1 - Dešťová stoka DA'!Názvy_tisku</vt:lpstr>
      <vt:lpstr>'4.2 - Kanalizační přípojk...'!Názvy_tisku</vt:lpstr>
      <vt:lpstr>'5 - Přípojky UV  jednotná...'!Názvy_tisku</vt:lpstr>
      <vt:lpstr>'Rekapitulace stavby'!Názvy_tisku</vt:lpstr>
      <vt:lpstr>'Seznam figur'!Názvy_tisku</vt:lpstr>
      <vt:lpstr>'VRN - Vedlejší náklady st...'!Názvy_tisku</vt:lpstr>
      <vt:lpstr>'01 - SO 501-01 – STL PLYN...'!Oblast_tisku</vt:lpstr>
      <vt:lpstr>'02 - SO 501-02  PILÍŘKY P...'!Oblast_tisku</vt:lpstr>
      <vt:lpstr>'1.1 - Dešťová stoka DB-1'!Oblast_tisku</vt:lpstr>
      <vt:lpstr>'1.2 - Kanalizační přípojk...'!Oblast_tisku</vt:lpstr>
      <vt:lpstr>'103 - SO101-103-Komunikac...'!Oblast_tisku</vt:lpstr>
      <vt:lpstr>'2.1 - Dešťová stoka DB-2'!Oblast_tisku</vt:lpstr>
      <vt:lpstr>'2.2 - Kanalizační přípojk...'!Oblast_tisku</vt:lpstr>
      <vt:lpstr>'3 - Dešťová stoka DB-3'!Oblast_tisku</vt:lpstr>
      <vt:lpstr>'4.1 - Dešťová stoka DA'!Oblast_tisku</vt:lpstr>
      <vt:lpstr>'4.2 - Kanalizační přípojk...'!Oblast_tisku</vt:lpstr>
      <vt:lpstr>'5 - Přípojky UV  jednotná...'!Oblast_tisku</vt:lpstr>
      <vt:lpstr>'Rekapitulace stavby'!Oblast_tisku</vt:lpstr>
      <vt:lpstr>'Seznam figur'!Oblast_tisku</vt:lpstr>
      <vt:lpstr>'VRN - Vedlejší náklady st...'!Oblast_tisku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DESKTOPKASPAROV\Uživatel</dc:creator>
  <cp:lastModifiedBy>PRAVEC</cp:lastModifiedBy>
  <dcterms:created xsi:type="dcterms:W3CDTF">2023-02-22T15:36:22Z</dcterms:created>
  <dcterms:modified xsi:type="dcterms:W3CDTF">2023-02-23T07:42:08Z</dcterms:modified>
</cp:coreProperties>
</file>